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120" yWindow="60" windowWidth="15480" windowHeight="9270" activeTab="0"/>
  </bookViews>
  <sheets>
    <sheet name="ściana" sheetId="1" r:id="rId1"/>
    <sheet name="dach" sheetId="2" r:id="rId2"/>
    <sheet name="podłoga" sheetId="3" r:id="rId3"/>
  </sheets>
  <definedNames>
    <definedName name="beton1" localSheetId="2">'podłoga'!$B$96:$C$97</definedName>
    <definedName name="beton1">'ściana'!$B$107:$C$108</definedName>
    <definedName name="budynek">'podłoga'!$B$117:$B$119</definedName>
    <definedName name="budynek1">'podłoga'!$B$117:$C$119</definedName>
    <definedName name="dach" localSheetId="1">'dach'!$B$116:$B$118</definedName>
    <definedName name="dach">#REF!</definedName>
    <definedName name="dach1">'dach'!$B$116:$B$120</definedName>
    <definedName name="fasada" localSheetId="1">'dach'!$B$116:$B$118</definedName>
    <definedName name="fasada" localSheetId="2">'podłoga'!#REF!</definedName>
    <definedName name="fasada" localSheetId="0">'ściana'!#REF!</definedName>
    <definedName name="fasada">#REF!</definedName>
    <definedName name="fundament">'podłoga'!$B$127:$B$132</definedName>
    <definedName name="fundament1">'podłoga'!$B$127:$C$132</definedName>
    <definedName name="grunt">'podłoga'!$B$111:$B$113</definedName>
    <definedName name="grunt1">'podłoga'!$B$111:$C$113</definedName>
    <definedName name="krawędzie" localSheetId="1">'dach'!#REF!</definedName>
    <definedName name="krawędzie">#REF!</definedName>
    <definedName name="lambda" localSheetId="1">'dach'!$B$116:$C$118</definedName>
    <definedName name="lambda" localSheetId="2">'podłoga'!#REF!</definedName>
    <definedName name="lambda" localSheetId="0">'ściana'!#REF!</definedName>
    <definedName name="lambda">#REF!</definedName>
    <definedName name="lambda1">'dach'!$B$116:$C$120</definedName>
    <definedName name="podkład">'podłoga'!$B$141:$B$142</definedName>
    <definedName name="podkład1">'podłoga'!$B$141:$C$142</definedName>
    <definedName name="podłoga">'podłoga'!$B$127:$B$138</definedName>
    <definedName name="podłoga1">'podłoga'!$B$127:$C$138</definedName>
    <definedName name="poprawka" localSheetId="1">'dach'!#REF!</definedName>
    <definedName name="poprawka">#REF!</definedName>
    <definedName name="posadzka">'podłoga'!$B$144:$B$151</definedName>
    <definedName name="posadzka1">'podłoga'!$B$144:$C$151</definedName>
    <definedName name="sciana" localSheetId="2">'podłoga'!$B$99:$B$103</definedName>
    <definedName name="sciana">'ściana'!$B$110:$B$114</definedName>
    <definedName name="sciana1" localSheetId="2">'podłoga'!$B$99:$C$103</definedName>
    <definedName name="sciana1">'ściana'!$B$110:$C$114</definedName>
    <definedName name="sss" localSheetId="1">'dach'!$B$111:$C$113</definedName>
    <definedName name="sss" localSheetId="2">'podłoga'!#REF!</definedName>
    <definedName name="sss" localSheetId="0">'ściana'!#REF!</definedName>
    <definedName name="sss">#REF!</definedName>
    <definedName name="styropian">#REF!</definedName>
    <definedName name="styropiany" localSheetId="1">'dach'!$B$111:$B$113</definedName>
    <definedName name="styropiany" localSheetId="2">'podłoga'!#REF!</definedName>
    <definedName name="styropiany" localSheetId="0">'ściana'!#REF!</definedName>
    <definedName name="styropiany">#REF!</definedName>
    <definedName name="welna1">'dach'!$B$112:$C$114</definedName>
  </definedNames>
  <calcPr fullCalcOnLoad="1"/>
</workbook>
</file>

<file path=xl/comments3.xml><?xml version="1.0" encoding="utf-8"?>
<comments xmlns="http://schemas.openxmlformats.org/spreadsheetml/2006/main">
  <authors>
    <author>Paula</author>
  </authors>
  <commentList>
    <comment ref="B15" authorId="0">
      <text>
        <r>
          <t/>
        </r>
      </text>
    </comment>
    <comment ref="B48" authorId="0">
      <text>
        <r>
          <rPr>
            <sz val="9"/>
            <rFont val="Tahoma"/>
            <family val="0"/>
          </rPr>
          <t xml:space="preserve">
</t>
        </r>
      </text>
    </comment>
    <comment ref="B52" authorId="0">
      <text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<sst xmlns="http://schemas.openxmlformats.org/spreadsheetml/2006/main" count="349" uniqueCount="219">
  <si>
    <t>d</t>
  </si>
  <si>
    <t>R</t>
  </si>
  <si>
    <t>[m]</t>
  </si>
  <si>
    <t>przewodność cieplna</t>
  </si>
  <si>
    <t>opór cieplny warstwy</t>
  </si>
  <si>
    <t>grubość warstwy</t>
  </si>
  <si>
    <r>
      <t>[W/(m</t>
    </r>
    <r>
      <rPr>
        <sz val="10"/>
        <rFont val="Arial"/>
        <family val="0"/>
      </rPr>
      <t>·K)]</t>
    </r>
  </si>
  <si>
    <r>
      <t>[(m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·K)/W]</t>
    </r>
  </si>
  <si>
    <t>powietrze wewnętrzne</t>
  </si>
  <si>
    <t>powietrze zewnętrzne</t>
  </si>
  <si>
    <t>[szt.]</t>
  </si>
  <si>
    <t>[-]</t>
  </si>
  <si>
    <t>EPS-045 FASADA NORMAL</t>
  </si>
  <si>
    <t>EPS-042 FASADA UNIWERSALNA</t>
  </si>
  <si>
    <t>EPS-040 FASADA SUPER</t>
  </si>
  <si>
    <t>EPS-033 FASADA LAMBDA UNIWERSALNA</t>
  </si>
  <si>
    <t>EPS-032 FASADA LAMBDA SUPER</t>
  </si>
  <si>
    <r>
      <t>n</t>
    </r>
    <r>
      <rPr>
        <b/>
        <vertAlign val="subscript"/>
        <sz val="12"/>
        <rFont val="Arial"/>
        <family val="2"/>
      </rPr>
      <t>f</t>
    </r>
    <r>
      <rPr>
        <b/>
        <sz val="12"/>
        <rFont val="Arial"/>
        <family val="2"/>
      </rPr>
      <t xml:space="preserve"> = </t>
    </r>
  </si>
  <si>
    <t xml:space="preserve">l = </t>
  </si>
  <si>
    <t>niewentylowana warstwa powietrza</t>
  </si>
  <si>
    <t>EPS-040 DACH/PODŁOGA NORMAL</t>
  </si>
  <si>
    <t>EPS-038 DACH/PODŁOGA UNIWERSALNA</t>
  </si>
  <si>
    <t>EPS-036 DACH/PODŁOGA SUPER</t>
  </si>
  <si>
    <t>krokwie - drewno sosnowe</t>
  </si>
  <si>
    <t>f'a =</t>
  </si>
  <si>
    <t>f'b =</t>
  </si>
  <si>
    <t>f' =</t>
  </si>
  <si>
    <t xml:space="preserve">fa = </t>
  </si>
  <si>
    <t xml:space="preserve">fb = </t>
  </si>
  <si>
    <t>RTa =</t>
  </si>
  <si>
    <t>RTb =</t>
  </si>
  <si>
    <t xml:space="preserve">R'T = </t>
  </si>
  <si>
    <t>R3 =</t>
  </si>
  <si>
    <t xml:space="preserve">R''T = </t>
  </si>
  <si>
    <t>[W/(m·K)]</t>
  </si>
  <si>
    <t>warstwy</t>
  </si>
  <si>
    <t xml:space="preserve">ściana zewnętrzna w technologii </t>
  </si>
  <si>
    <t>"EKOBUD"</t>
  </si>
  <si>
    <t xml:space="preserve">dach ocieplony w technologii </t>
  </si>
  <si>
    <t>ELEMENTY SKŁADOWE DACHU</t>
  </si>
  <si>
    <t>HYDROIZOLACJA DACHU</t>
  </si>
  <si>
    <r>
      <t>d</t>
    </r>
    <r>
      <rPr>
        <b/>
        <vertAlign val="subscript"/>
        <sz val="12"/>
        <rFont val="Arial"/>
        <family val="2"/>
      </rPr>
      <t>8</t>
    </r>
    <r>
      <rPr>
        <b/>
        <sz val="12"/>
        <rFont val="Arial"/>
        <family val="2"/>
      </rPr>
      <t xml:space="preserve"> = </t>
    </r>
  </si>
  <si>
    <r>
      <t>λ</t>
    </r>
    <r>
      <rPr>
        <b/>
        <vertAlign val="subscript"/>
        <sz val="12"/>
        <rFont val="Arial"/>
        <family val="2"/>
      </rPr>
      <t>8</t>
    </r>
    <r>
      <rPr>
        <b/>
        <sz val="12"/>
        <rFont val="Arial"/>
        <family val="2"/>
      </rPr>
      <t xml:space="preserve"> = </t>
    </r>
  </si>
  <si>
    <t>IZOLACJA TERMICZNA NAKROKWIOWA</t>
  </si>
  <si>
    <r>
      <t>λ</t>
    </r>
    <r>
      <rPr>
        <b/>
        <vertAlign val="subscript"/>
        <sz val="12"/>
        <rFont val="Arial"/>
        <family val="2"/>
      </rPr>
      <t>7</t>
    </r>
    <r>
      <rPr>
        <b/>
        <sz val="12"/>
        <rFont val="Arial"/>
        <family val="2"/>
      </rPr>
      <t xml:space="preserve"> = </t>
    </r>
  </si>
  <si>
    <r>
      <t>d</t>
    </r>
    <r>
      <rPr>
        <b/>
        <vertAlign val="subscript"/>
        <sz val="12"/>
        <rFont val="Arial"/>
        <family val="2"/>
      </rPr>
      <t>7</t>
    </r>
    <r>
      <rPr>
        <b/>
        <sz val="12"/>
        <rFont val="Arial"/>
        <family val="2"/>
      </rPr>
      <t xml:space="preserve"> = </t>
    </r>
  </si>
  <si>
    <r>
      <t>d</t>
    </r>
    <r>
      <rPr>
        <b/>
        <vertAlign val="subscript"/>
        <sz val="12"/>
        <rFont val="Arial"/>
        <family val="2"/>
      </rPr>
      <t>6</t>
    </r>
    <r>
      <rPr>
        <b/>
        <sz val="12"/>
        <rFont val="Arial"/>
        <family val="2"/>
      </rPr>
      <t xml:space="preserve"> = </t>
    </r>
  </si>
  <si>
    <r>
      <t>λ</t>
    </r>
    <r>
      <rPr>
        <b/>
        <vertAlign val="subscript"/>
        <sz val="12"/>
        <rFont val="Arial"/>
        <family val="2"/>
      </rPr>
      <t>6</t>
    </r>
    <r>
      <rPr>
        <b/>
        <sz val="12"/>
        <rFont val="Arial"/>
        <family val="2"/>
      </rPr>
      <t xml:space="preserve"> = </t>
    </r>
  </si>
  <si>
    <t>IZOLACJA TERMICZNA MIĘDZYKROKWIOWA</t>
  </si>
  <si>
    <t>wełna mineralna</t>
  </si>
  <si>
    <r>
      <t>λ</t>
    </r>
    <r>
      <rPr>
        <b/>
        <vertAlign val="subscript"/>
        <sz val="12"/>
        <rFont val="Arial"/>
        <family val="2"/>
      </rPr>
      <t>5</t>
    </r>
    <r>
      <rPr>
        <b/>
        <sz val="12"/>
        <rFont val="Arial"/>
        <family val="2"/>
      </rPr>
      <t xml:space="preserve"> = </t>
    </r>
  </si>
  <si>
    <r>
      <t>d</t>
    </r>
    <r>
      <rPr>
        <b/>
        <vertAlign val="subscript"/>
        <sz val="12"/>
        <rFont val="Arial"/>
        <family val="2"/>
      </rPr>
      <t>5</t>
    </r>
    <r>
      <rPr>
        <b/>
        <sz val="12"/>
        <rFont val="Arial"/>
        <family val="2"/>
      </rPr>
      <t xml:space="preserve"> = </t>
    </r>
  </si>
  <si>
    <t xml:space="preserve">           rozstaw krokwi</t>
  </si>
  <si>
    <t xml:space="preserve">           wysokość (wym. pionowy)</t>
  </si>
  <si>
    <t xml:space="preserve">           szerokość (wym. poziomy)</t>
  </si>
  <si>
    <r>
      <t>d</t>
    </r>
    <r>
      <rPr>
        <b/>
        <vertAlign val="subscript"/>
        <sz val="12"/>
        <rFont val="Arial"/>
        <family val="2"/>
      </rPr>
      <t>4</t>
    </r>
    <r>
      <rPr>
        <b/>
        <sz val="12"/>
        <rFont val="Arial"/>
        <family val="2"/>
      </rPr>
      <t xml:space="preserve">=h = </t>
    </r>
  </si>
  <si>
    <r>
      <t>λ</t>
    </r>
    <r>
      <rPr>
        <b/>
        <vertAlign val="subscript"/>
        <sz val="12"/>
        <rFont val="Arial"/>
        <family val="2"/>
      </rPr>
      <t>4</t>
    </r>
    <r>
      <rPr>
        <b/>
        <sz val="12"/>
        <rFont val="Arial"/>
        <family val="2"/>
      </rPr>
      <t xml:space="preserve"> = </t>
    </r>
  </si>
  <si>
    <t>SUFIT PODWIESZONY PODDASZA</t>
  </si>
  <si>
    <r>
      <t>d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= </t>
    </r>
  </si>
  <si>
    <r>
      <t>λ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= </t>
    </r>
  </si>
  <si>
    <r>
      <t>ŁĄCZNIKI IZOLACJI NAKROKWIOWEJ NA 1 m</t>
    </r>
    <r>
      <rPr>
        <b/>
        <vertAlign val="superscript"/>
        <sz val="12"/>
        <rFont val="Arial"/>
        <family val="2"/>
      </rPr>
      <t>2</t>
    </r>
  </si>
  <si>
    <t>Lp.</t>
  </si>
  <si>
    <t>płyta gipsowo-kartonowa</t>
  </si>
  <si>
    <t>płyta cementowo-drzazgowa CETRIS</t>
  </si>
  <si>
    <t>papa asfaltowa</t>
  </si>
  <si>
    <r>
      <t>b</t>
    </r>
    <r>
      <rPr>
        <b/>
        <vertAlign val="subscript"/>
        <sz val="12"/>
        <rFont val="Arial"/>
        <family val="2"/>
      </rPr>
      <t>k</t>
    </r>
    <r>
      <rPr>
        <b/>
        <sz val="12"/>
        <rFont val="Arial"/>
        <family val="2"/>
      </rPr>
      <t xml:space="preserve"> = </t>
    </r>
  </si>
  <si>
    <r>
      <t>współczynnik przenikania ciepła U = 1/R</t>
    </r>
    <r>
      <rPr>
        <b/>
        <vertAlign val="subscript"/>
        <sz val="12"/>
        <rFont val="Arial"/>
        <family val="2"/>
      </rPr>
      <t>T</t>
    </r>
    <r>
      <rPr>
        <b/>
        <sz val="12"/>
        <rFont val="Arial"/>
        <family val="2"/>
      </rPr>
      <t xml:space="preserve"> [W/(m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·K)]</t>
    </r>
  </si>
  <si>
    <t>WSPÓŁCZYNNIK PRZENIKANIA CIEPŁA wg PN-EN ISO 6946:2008</t>
  </si>
  <si>
    <t xml:space="preserve"> - papa asfaltowa</t>
  </si>
  <si>
    <t xml:space="preserve"> - płyta cementowo-drzazgowa CETRIS</t>
  </si>
  <si>
    <t xml:space="preserve"> - styropian</t>
  </si>
  <si>
    <t xml:space="preserve"> - wełna mineralna</t>
  </si>
  <si>
    <t xml:space="preserve"> - krokiew</t>
  </si>
  <si>
    <t xml:space="preserve"> - płyta gipsowo-kartonowa</t>
  </si>
  <si>
    <r>
      <t>gdzie ΔU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 xml:space="preserve"> - izolacja ułożona w dwóch warstwach bez pustek powietrznych ΔU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>=0,000 [W/(m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·K)]</t>
    </r>
  </si>
  <si>
    <t>gdzie</t>
  </si>
  <si>
    <t xml:space="preserve"> - grubość warstwy izolacji zawierającej łącznik</t>
  </si>
  <si>
    <r>
      <t>współczynnik korekcyjny ΔU = ΔU</t>
    </r>
    <r>
      <rPr>
        <vertAlign val="subscript"/>
        <sz val="11"/>
        <rFont val="Arial"/>
        <family val="0"/>
      </rPr>
      <t>g</t>
    </r>
    <r>
      <rPr>
        <sz val="11"/>
        <rFont val="Arial"/>
        <family val="0"/>
      </rPr>
      <t xml:space="preserve"> +ΔU</t>
    </r>
    <r>
      <rPr>
        <vertAlign val="subscript"/>
        <sz val="11"/>
        <rFont val="Arial"/>
        <family val="0"/>
      </rPr>
      <t>f</t>
    </r>
    <r>
      <rPr>
        <sz val="11"/>
        <rFont val="Arial"/>
        <family val="0"/>
      </rPr>
      <t xml:space="preserve"> </t>
    </r>
  </si>
  <si>
    <r>
      <t>R'</t>
    </r>
    <r>
      <rPr>
        <vertAlign val="subscript"/>
        <sz val="11"/>
        <rFont val="Arial"/>
        <family val="0"/>
      </rPr>
      <t>T</t>
    </r>
    <r>
      <rPr>
        <sz val="11"/>
        <rFont val="Arial"/>
        <family val="0"/>
      </rPr>
      <t xml:space="preserve"> = R</t>
    </r>
    <r>
      <rPr>
        <vertAlign val="subscript"/>
        <sz val="11"/>
        <rFont val="Arial"/>
        <family val="0"/>
      </rPr>
      <t>1</t>
    </r>
    <r>
      <rPr>
        <sz val="11"/>
        <rFont val="Arial"/>
        <family val="0"/>
      </rPr>
      <t>+R</t>
    </r>
    <r>
      <rPr>
        <vertAlign val="subscript"/>
        <sz val="11"/>
        <rFont val="Arial"/>
        <family val="0"/>
      </rPr>
      <t>2</t>
    </r>
    <r>
      <rPr>
        <sz val="11"/>
        <rFont val="Arial"/>
        <family val="0"/>
      </rPr>
      <t>+R</t>
    </r>
    <r>
      <rPr>
        <vertAlign val="subscript"/>
        <sz val="11"/>
        <rFont val="Arial"/>
        <family val="0"/>
      </rPr>
      <t>3</t>
    </r>
    <r>
      <rPr>
        <sz val="11"/>
        <rFont val="Arial"/>
        <family val="0"/>
      </rPr>
      <t>+R</t>
    </r>
    <r>
      <rPr>
        <vertAlign val="subscript"/>
        <sz val="11"/>
        <rFont val="Arial"/>
        <family val="0"/>
      </rPr>
      <t>4</t>
    </r>
    <r>
      <rPr>
        <sz val="11"/>
        <rFont val="Arial"/>
        <family val="0"/>
      </rPr>
      <t>+R</t>
    </r>
    <r>
      <rPr>
        <vertAlign val="subscript"/>
        <sz val="11"/>
        <rFont val="Arial"/>
        <family val="0"/>
      </rPr>
      <t>6</t>
    </r>
    <r>
      <rPr>
        <sz val="11"/>
        <rFont val="Arial"/>
        <family val="0"/>
      </rPr>
      <t>+R</t>
    </r>
    <r>
      <rPr>
        <vertAlign val="subscript"/>
        <sz val="11"/>
        <rFont val="Arial"/>
        <family val="0"/>
      </rPr>
      <t>7</t>
    </r>
    <r>
      <rPr>
        <sz val="11"/>
        <rFont val="Arial"/>
        <family val="0"/>
      </rPr>
      <t>+R</t>
    </r>
    <r>
      <rPr>
        <vertAlign val="subscript"/>
        <sz val="11"/>
        <rFont val="Arial"/>
        <family val="0"/>
      </rPr>
      <t>8</t>
    </r>
    <r>
      <rPr>
        <sz val="11"/>
        <rFont val="Arial"/>
        <family val="0"/>
      </rPr>
      <t>+R</t>
    </r>
    <r>
      <rPr>
        <vertAlign val="subscript"/>
        <sz val="11"/>
        <rFont val="Arial"/>
        <family val="0"/>
      </rPr>
      <t>9</t>
    </r>
    <r>
      <rPr>
        <sz val="11"/>
        <rFont val="Arial"/>
        <family val="0"/>
      </rPr>
      <t xml:space="preserve">               R"</t>
    </r>
    <r>
      <rPr>
        <vertAlign val="subscript"/>
        <sz val="11"/>
        <rFont val="Arial"/>
        <family val="0"/>
      </rPr>
      <t>T</t>
    </r>
    <r>
      <rPr>
        <sz val="11"/>
        <rFont val="Arial"/>
        <family val="0"/>
      </rPr>
      <t xml:space="preserve"> = R</t>
    </r>
    <r>
      <rPr>
        <vertAlign val="subscript"/>
        <sz val="11"/>
        <rFont val="Arial"/>
        <family val="0"/>
      </rPr>
      <t>1</t>
    </r>
    <r>
      <rPr>
        <sz val="11"/>
        <rFont val="Arial"/>
        <family val="0"/>
      </rPr>
      <t>+R</t>
    </r>
    <r>
      <rPr>
        <vertAlign val="subscript"/>
        <sz val="11"/>
        <rFont val="Arial"/>
        <family val="0"/>
      </rPr>
      <t>2</t>
    </r>
    <r>
      <rPr>
        <sz val="11"/>
        <rFont val="Arial"/>
        <family val="0"/>
      </rPr>
      <t>+R</t>
    </r>
    <r>
      <rPr>
        <vertAlign val="subscript"/>
        <sz val="11"/>
        <rFont val="Arial"/>
        <family val="0"/>
      </rPr>
      <t>3</t>
    </r>
    <r>
      <rPr>
        <sz val="11"/>
        <rFont val="Arial"/>
        <family val="0"/>
      </rPr>
      <t>+R</t>
    </r>
    <r>
      <rPr>
        <vertAlign val="subscript"/>
        <sz val="11"/>
        <rFont val="Arial"/>
        <family val="0"/>
      </rPr>
      <t>Z</t>
    </r>
    <r>
      <rPr>
        <sz val="11"/>
        <rFont val="Arial"/>
        <family val="0"/>
      </rPr>
      <t>+R</t>
    </r>
    <r>
      <rPr>
        <vertAlign val="subscript"/>
        <sz val="11"/>
        <rFont val="Arial"/>
        <family val="0"/>
      </rPr>
      <t>6</t>
    </r>
    <r>
      <rPr>
        <sz val="11"/>
        <rFont val="Arial"/>
        <family val="0"/>
      </rPr>
      <t>+R</t>
    </r>
    <r>
      <rPr>
        <vertAlign val="subscript"/>
        <sz val="11"/>
        <rFont val="Arial"/>
        <family val="0"/>
      </rPr>
      <t>7</t>
    </r>
    <r>
      <rPr>
        <sz val="11"/>
        <rFont val="Arial"/>
        <family val="0"/>
      </rPr>
      <t>+R</t>
    </r>
    <r>
      <rPr>
        <vertAlign val="subscript"/>
        <sz val="11"/>
        <rFont val="Arial"/>
        <family val="0"/>
      </rPr>
      <t>8</t>
    </r>
    <r>
      <rPr>
        <sz val="11"/>
        <rFont val="Arial"/>
        <family val="0"/>
      </rPr>
      <t>+R</t>
    </r>
    <r>
      <rPr>
        <vertAlign val="subscript"/>
        <sz val="11"/>
        <rFont val="Arial"/>
        <family val="0"/>
      </rPr>
      <t>9</t>
    </r>
  </si>
  <si>
    <r>
      <t xml:space="preserve">                                 R</t>
    </r>
    <r>
      <rPr>
        <vertAlign val="subscript"/>
        <sz val="11"/>
        <rFont val="Arial"/>
        <family val="2"/>
      </rPr>
      <t>Z</t>
    </r>
    <r>
      <rPr>
        <sz val="11"/>
        <rFont val="Arial"/>
        <family val="2"/>
      </rPr>
      <t>= 1/[f</t>
    </r>
    <r>
      <rPr>
        <vertAlign val="subscript"/>
        <sz val="11"/>
        <rFont val="Arial"/>
        <family val="2"/>
      </rPr>
      <t>a</t>
    </r>
    <r>
      <rPr>
        <sz val="11"/>
        <rFont val="Arial"/>
        <family val="2"/>
      </rPr>
      <t>/R</t>
    </r>
    <r>
      <rPr>
        <vertAlign val="subscript"/>
        <sz val="11"/>
        <rFont val="Arial"/>
        <family val="2"/>
      </rPr>
      <t>4</t>
    </r>
    <r>
      <rPr>
        <sz val="11"/>
        <rFont val="Arial"/>
        <family val="2"/>
      </rPr>
      <t>+f</t>
    </r>
    <r>
      <rPr>
        <vertAlign val="subscript"/>
        <sz val="11"/>
        <rFont val="Arial"/>
        <family val="2"/>
      </rPr>
      <t>b</t>
    </r>
    <r>
      <rPr>
        <sz val="11"/>
        <rFont val="Arial"/>
        <family val="2"/>
      </rPr>
      <t>/R</t>
    </r>
    <r>
      <rPr>
        <vertAlign val="subscript"/>
        <sz val="11"/>
        <rFont val="Arial"/>
        <family val="2"/>
      </rPr>
      <t>5</t>
    </r>
    <r>
      <rPr>
        <sz val="11"/>
        <rFont val="Arial"/>
        <family val="2"/>
      </rPr>
      <t>]  =</t>
    </r>
  </si>
  <si>
    <r>
      <t xml:space="preserve">                                           gdzie f</t>
    </r>
    <r>
      <rPr>
        <vertAlign val="subscript"/>
        <sz val="11"/>
        <rFont val="Arial"/>
        <family val="2"/>
      </rPr>
      <t>a</t>
    </r>
    <r>
      <rPr>
        <sz val="11"/>
        <rFont val="Arial"/>
        <family val="2"/>
      </rPr>
      <t>=b</t>
    </r>
    <r>
      <rPr>
        <vertAlign val="subscript"/>
        <sz val="11"/>
        <rFont val="Arial"/>
        <family val="2"/>
      </rPr>
      <t>k</t>
    </r>
    <r>
      <rPr>
        <sz val="11"/>
        <rFont val="Arial"/>
        <family val="2"/>
      </rPr>
      <t>/l   =</t>
    </r>
  </si>
  <si>
    <r>
      <t xml:space="preserve">                                           gdzie f</t>
    </r>
    <r>
      <rPr>
        <vertAlign val="subscript"/>
        <sz val="11"/>
        <rFont val="Arial"/>
        <family val="2"/>
      </rPr>
      <t>b</t>
    </r>
    <r>
      <rPr>
        <sz val="11"/>
        <rFont val="Arial"/>
        <family val="2"/>
      </rPr>
      <t>=b</t>
    </r>
    <r>
      <rPr>
        <vertAlign val="subscript"/>
        <sz val="11"/>
        <rFont val="Arial"/>
        <family val="2"/>
      </rPr>
      <t>w</t>
    </r>
    <r>
      <rPr>
        <sz val="11"/>
        <rFont val="Arial"/>
        <family val="2"/>
      </rPr>
      <t>/l  =</t>
    </r>
  </si>
  <si>
    <t xml:space="preserve">λ </t>
  </si>
  <si>
    <r>
      <t>gdzie R</t>
    </r>
    <r>
      <rPr>
        <vertAlign val="subscript"/>
        <sz val="9"/>
        <rFont val="Arial"/>
        <family val="2"/>
      </rPr>
      <t>Z</t>
    </r>
    <r>
      <rPr>
        <sz val="9"/>
        <rFont val="Arial"/>
        <family val="2"/>
      </rPr>
      <t xml:space="preserve"> - opór cieplny układu krokiew/wełna</t>
    </r>
  </si>
  <si>
    <t xml:space="preserve"> - pole przekroju poprzecznego jednego łącznika</t>
  </si>
  <si>
    <r>
      <t>d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</si>
  <si>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t xml:space="preserve"> - współczynnik zależny od rodzaju łącznika </t>
  </si>
  <si>
    <t>α =</t>
  </si>
  <si>
    <r>
      <t xml:space="preserve"> - długość łącznika                                                     </t>
    </r>
    <r>
      <rPr>
        <vertAlign val="subscript"/>
        <sz val="10"/>
        <rFont val="Arial"/>
        <family val="0"/>
      </rPr>
      <t xml:space="preserve"> </t>
    </r>
  </si>
  <si>
    <r>
      <t>d</t>
    </r>
    <r>
      <rPr>
        <vertAlign val="subscript"/>
        <sz val="10"/>
        <rFont val="Arial"/>
        <family val="2"/>
      </rPr>
      <t xml:space="preserve">1 </t>
    </r>
    <r>
      <rPr>
        <sz val="10"/>
        <rFont val="Arial"/>
        <family val="2"/>
      </rPr>
      <t>=</t>
    </r>
  </si>
  <si>
    <r>
      <t>[m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</si>
  <si>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 xml:space="preserve"> - współczynnik przewodzenia ciepła łącznika</t>
  </si>
  <si>
    <r>
      <t>λ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=</t>
    </r>
  </si>
  <si>
    <r>
      <t>ø 6 mm  A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=</t>
    </r>
  </si>
  <si>
    <t xml:space="preserve"> - liczba łączników na metr kwadratowy</t>
  </si>
  <si>
    <r>
      <t>n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=</t>
    </r>
  </si>
  <si>
    <t xml:space="preserve"> - opór cieplny warstwy przebijanej przez łącznik</t>
  </si>
  <si>
    <r>
      <t xml:space="preserve">   R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=R</t>
    </r>
    <r>
      <rPr>
        <vertAlign val="subscript"/>
        <sz val="10"/>
        <rFont val="Arial"/>
        <family val="2"/>
      </rPr>
      <t>8</t>
    </r>
    <r>
      <rPr>
        <sz val="10"/>
        <rFont val="Arial"/>
        <family val="0"/>
      </rPr>
      <t>+R</t>
    </r>
    <r>
      <rPr>
        <vertAlign val="subscript"/>
        <sz val="10"/>
        <rFont val="Arial"/>
        <family val="2"/>
      </rPr>
      <t>7</t>
    </r>
    <r>
      <rPr>
        <sz val="10"/>
        <rFont val="Arial"/>
        <family val="0"/>
      </rPr>
      <t>+R</t>
    </r>
    <r>
      <rPr>
        <vertAlign val="subscript"/>
        <sz val="10"/>
        <rFont val="Arial"/>
        <family val="2"/>
      </rPr>
      <t>6</t>
    </r>
    <r>
      <rPr>
        <sz val="10"/>
        <rFont val="Arial"/>
        <family val="0"/>
      </rPr>
      <t>+R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</t>
    </r>
  </si>
  <si>
    <r>
      <t>R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 </t>
    </r>
  </si>
  <si>
    <t xml:space="preserve"> - całkowity opór cieplny komponentu</t>
  </si>
  <si>
    <r>
      <t>R</t>
    </r>
    <r>
      <rPr>
        <vertAlign val="subscript"/>
        <sz val="10"/>
        <rFont val="Arial"/>
        <family val="2"/>
      </rPr>
      <t>T,h</t>
    </r>
    <r>
      <rPr>
        <sz val="10"/>
        <rFont val="Arial"/>
        <family val="2"/>
      </rPr>
      <t xml:space="preserve"> =</t>
    </r>
  </si>
  <si>
    <r>
      <t>skorygowany współczynnik przenikania ciepła U</t>
    </r>
    <r>
      <rPr>
        <b/>
        <vertAlign val="subscript"/>
        <sz val="12"/>
        <rFont val="Arial"/>
        <family val="2"/>
      </rPr>
      <t>c</t>
    </r>
    <r>
      <rPr>
        <b/>
        <sz val="12"/>
        <rFont val="Arial"/>
        <family val="2"/>
      </rPr>
      <t>=U+ΔU</t>
    </r>
    <r>
      <rPr>
        <b/>
        <vertAlign val="subscript"/>
        <sz val="12"/>
        <rFont val="Arial"/>
        <family val="2"/>
      </rPr>
      <t>f</t>
    </r>
    <r>
      <rPr>
        <b/>
        <sz val="12"/>
        <rFont val="Arial"/>
        <family val="2"/>
      </rPr>
      <t xml:space="preserve"> [W/(m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·K)]</t>
    </r>
  </si>
  <si>
    <t>ELEMENTY SKŁADOWE ŚCIANY</t>
  </si>
  <si>
    <t xml:space="preserve"> - beton</t>
  </si>
  <si>
    <r>
      <t>d</t>
    </r>
    <r>
      <rPr>
        <b/>
        <vertAlign val="subscript"/>
        <sz val="12"/>
        <rFont val="Arial"/>
        <family val="2"/>
      </rPr>
      <t xml:space="preserve">4 </t>
    </r>
    <r>
      <rPr>
        <b/>
        <sz val="12"/>
        <rFont val="Arial"/>
        <family val="2"/>
      </rPr>
      <t xml:space="preserve">= </t>
    </r>
  </si>
  <si>
    <r>
      <t>d</t>
    </r>
    <r>
      <rPr>
        <b/>
        <vertAlign val="subscript"/>
        <sz val="12"/>
        <rFont val="Arial"/>
        <family val="2"/>
      </rPr>
      <t xml:space="preserve">3 </t>
    </r>
    <r>
      <rPr>
        <b/>
        <sz val="12"/>
        <rFont val="Arial"/>
        <family val="2"/>
      </rPr>
      <t xml:space="preserve">= </t>
    </r>
  </si>
  <si>
    <r>
      <t>λ</t>
    </r>
    <r>
      <rPr>
        <b/>
        <vertAlign val="subscript"/>
        <sz val="12"/>
        <rFont val="Arial"/>
        <family val="2"/>
      </rPr>
      <t>3</t>
    </r>
    <r>
      <rPr>
        <b/>
        <sz val="12"/>
        <rFont val="Arial"/>
        <family val="2"/>
      </rPr>
      <t xml:space="preserve"> = </t>
    </r>
  </si>
  <si>
    <t xml:space="preserve"> - tynk gipsowy wewnętrzny</t>
  </si>
  <si>
    <r>
      <t xml:space="preserve"> - łączniki izolacji term. na 1 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</t>
    </r>
  </si>
  <si>
    <t>tynk gipsowy wewnętrzny</t>
  </si>
  <si>
    <t>tynk zewnętrzny</t>
  </si>
  <si>
    <t>beton</t>
  </si>
  <si>
    <r>
      <t>całkowity opór cieplny R</t>
    </r>
    <r>
      <rPr>
        <b/>
        <vertAlign val="subscript"/>
        <sz val="12"/>
        <rFont val="Arial"/>
        <family val="2"/>
      </rPr>
      <t>T</t>
    </r>
    <r>
      <rPr>
        <b/>
        <sz val="12"/>
        <rFont val="Arial"/>
        <family val="2"/>
      </rPr>
      <t xml:space="preserve"> [(m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·K)/W]</t>
    </r>
  </si>
  <si>
    <r>
      <t>kres górny całkowitego oporu cieplnego R'</t>
    </r>
    <r>
      <rPr>
        <b/>
        <vertAlign val="subscript"/>
        <sz val="12"/>
        <rFont val="Arial"/>
        <family val="2"/>
      </rPr>
      <t>T</t>
    </r>
    <r>
      <rPr>
        <b/>
        <sz val="12"/>
        <rFont val="Arial"/>
        <family val="2"/>
      </rPr>
      <t xml:space="preserve"> [(m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·K)/W]</t>
    </r>
  </si>
  <si>
    <r>
      <t>kres dolny całkowitego oporu cieplnego R"</t>
    </r>
    <r>
      <rPr>
        <b/>
        <vertAlign val="subscript"/>
        <sz val="12"/>
        <rFont val="Arial"/>
        <family val="2"/>
      </rPr>
      <t>T</t>
    </r>
    <r>
      <rPr>
        <b/>
        <sz val="12"/>
        <rFont val="Arial"/>
        <family val="2"/>
      </rPr>
      <t xml:space="preserve"> [(m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·K)/W]</t>
    </r>
  </si>
  <si>
    <r>
      <t>współczynnik korekcyjny ΔU</t>
    </r>
    <r>
      <rPr>
        <b/>
        <vertAlign val="subscript"/>
        <sz val="12"/>
        <rFont val="Arial"/>
        <family val="2"/>
      </rPr>
      <t>f</t>
    </r>
    <r>
      <rPr>
        <b/>
        <sz val="12"/>
        <rFont val="Arial"/>
        <family val="2"/>
      </rPr>
      <t xml:space="preserve"> [W/(m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·K)]</t>
    </r>
  </si>
  <si>
    <r>
      <t>[(m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·K)/W]</t>
    </r>
  </si>
  <si>
    <r>
      <t>współczynnik korekcyjny ΔU</t>
    </r>
    <r>
      <rPr>
        <vertAlign val="subscript"/>
        <sz val="11"/>
        <rFont val="Arial"/>
        <family val="0"/>
      </rPr>
      <t>f</t>
    </r>
    <r>
      <rPr>
        <sz val="11"/>
        <rFont val="Arial"/>
        <family val="0"/>
      </rPr>
      <t xml:space="preserve"> [W/(m2·K)]</t>
    </r>
  </si>
  <si>
    <r>
      <t>poprawka z uwagi na łączniki mechaniczne ΔU</t>
    </r>
    <r>
      <rPr>
        <b/>
        <vertAlign val="subscript"/>
        <sz val="12"/>
        <rFont val="Arial"/>
        <family val="2"/>
      </rPr>
      <t>f</t>
    </r>
    <r>
      <rPr>
        <b/>
        <sz val="12"/>
        <rFont val="Arial"/>
        <family val="2"/>
      </rPr>
      <t xml:space="preserve"> [W/(m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·K)]</t>
    </r>
  </si>
  <si>
    <t xml:space="preserve"> - tynk zewnętrzny cienkowarstwowy                                z warstwą zbrojącą</t>
  </si>
  <si>
    <t>keramzytobeton</t>
  </si>
  <si>
    <t>styrobeton</t>
  </si>
  <si>
    <t>WSPÓŁCZYNNIK PRZENIKANIA CIEPŁA wg PN-EN ISO 13370:2008</t>
  </si>
  <si>
    <t xml:space="preserve">podłoga na gruncie w technologii </t>
  </si>
  <si>
    <t xml:space="preserve">A = </t>
  </si>
  <si>
    <t xml:space="preserve">P = </t>
  </si>
  <si>
    <r>
      <t>[m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]</t>
    </r>
  </si>
  <si>
    <t xml:space="preserve">B' = </t>
  </si>
  <si>
    <t>OPÓR CIEPLNY PŁYTY PODŁOGI</t>
  </si>
  <si>
    <t xml:space="preserve"> - posadzka</t>
  </si>
  <si>
    <r>
      <t>R</t>
    </r>
    <r>
      <rPr>
        <b/>
        <vertAlign val="subscript"/>
        <sz val="12"/>
        <rFont val="Arial"/>
        <family val="2"/>
      </rPr>
      <t>f</t>
    </r>
    <r>
      <rPr>
        <b/>
        <sz val="12"/>
        <rFont val="Arial"/>
        <family val="2"/>
      </rPr>
      <t xml:space="preserve"> =</t>
    </r>
  </si>
  <si>
    <r>
      <t>[(m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·K)/W]</t>
    </r>
  </si>
  <si>
    <t>CAŁKOWITA GRUBOŚĆ EKWIWALENTNA</t>
  </si>
  <si>
    <t>RODZAJ GRUNTU</t>
  </si>
  <si>
    <t xml:space="preserve"> - grubość ściany nadziemia</t>
  </si>
  <si>
    <t>glina lub ił</t>
  </si>
  <si>
    <t>piasek lub żwir</t>
  </si>
  <si>
    <t>skała jednorodna</t>
  </si>
  <si>
    <r>
      <t>λ</t>
    </r>
    <r>
      <rPr>
        <b/>
        <sz val="12"/>
        <rFont val="Arial"/>
        <family val="2"/>
      </rPr>
      <t xml:space="preserve"> = </t>
    </r>
  </si>
  <si>
    <t>budynek wolnostojący</t>
  </si>
  <si>
    <t>budynek w zabudowie szeregowej</t>
  </si>
  <si>
    <t>budynek w zabudowie bliźniaczej</t>
  </si>
  <si>
    <t>w celu obliczenia straty ciepła z części budynku (np. dla każdego pojedynczego segmentu w zabudowie szeregowej), P uwzględnia długości ścian zewnętrznych oddzielających przestrzeń ogrzewaną od środowiska zewnętrznego i nie uwzględnia długości ścian oddzielających rozpatrywaną część od innych ogrzewanych części budynku, przy czym A jest polem powierzchni rozpatrywanej podłogi na gruncie</t>
  </si>
  <si>
    <r>
      <t>d</t>
    </r>
    <r>
      <rPr>
        <b/>
        <vertAlign val="subscript"/>
        <sz val="12"/>
        <rFont val="Arial"/>
        <family val="2"/>
      </rPr>
      <t>t</t>
    </r>
    <r>
      <rPr>
        <b/>
        <sz val="12"/>
        <rFont val="Arial"/>
        <family val="2"/>
      </rPr>
      <t xml:space="preserve"> = </t>
    </r>
  </si>
  <si>
    <t>dla całego budynku, P jest całkowitym obwodem budynku, a A jest jego całkowitym polem powierzchni podłogi na gruncie</t>
  </si>
  <si>
    <t>dla obliczenia części budynku, P uwzględnia długości ścian zewnętrznych oddzielających przestrzeń ogrzewaną od środowiska zewnętrznego i nie uwzględnia długości ścian oddzielających rozpatrywaną część od innych ogrzewanych części budynku</t>
  </si>
  <si>
    <t>WSPÓŁCZYNNIK PRZENIKANIA CIEPŁA</t>
  </si>
  <si>
    <t>U =</t>
  </si>
  <si>
    <r>
      <t>[W/(m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·K)]</t>
    </r>
  </si>
  <si>
    <t>podłogi nieizolowane i średnio izolowane</t>
  </si>
  <si>
    <t>podłogi dobrze izolowane</t>
  </si>
  <si>
    <t>WYMIAR CHARAKTERYSTYCZNY PODŁOGI</t>
  </si>
  <si>
    <t>w =</t>
  </si>
  <si>
    <t>LINIOWY WSPÓŁCZYNNIK PRZENIKANIA CIEPŁA</t>
  </si>
  <si>
    <t>ZWIĄZANY Z IZOLACJĄ KRAWĘDZIOWĄ</t>
  </si>
  <si>
    <t>D =</t>
  </si>
  <si>
    <t xml:space="preserve"> - szerokość pionowej izolacji krawędziowej poniżej poziomu gruntu</t>
  </si>
  <si>
    <t xml:space="preserve"> - dodatkowa grubość ekwiwalentna wynikająca z izolacji krawędziowej</t>
  </si>
  <si>
    <t>d' =</t>
  </si>
  <si>
    <t xml:space="preserve"> - dodatkowy opór cieplny wprowadzony przez izolację krawędziową</t>
  </si>
  <si>
    <r>
      <t>R</t>
    </r>
    <r>
      <rPr>
        <b/>
        <vertAlign val="subscript"/>
        <sz val="12"/>
        <rFont val="Arial"/>
        <family val="2"/>
      </rPr>
      <t>n</t>
    </r>
    <r>
      <rPr>
        <b/>
        <sz val="12"/>
        <rFont val="Arial"/>
        <family val="2"/>
      </rPr>
      <t xml:space="preserve"> =</t>
    </r>
  </si>
  <si>
    <t>WYMAGANIA</t>
  </si>
  <si>
    <t>NF40</t>
  </si>
  <si>
    <t>NF15</t>
  </si>
  <si>
    <t>STREFA KLIMATYCZNA</t>
  </si>
  <si>
    <t>I, II, III</t>
  </si>
  <si>
    <t>IV, V</t>
  </si>
  <si>
    <t>pionowa izolacja krawędziowa</t>
  </si>
  <si>
    <r>
      <t>ψ</t>
    </r>
    <r>
      <rPr>
        <b/>
        <vertAlign val="subscript"/>
        <sz val="12"/>
        <rFont val="Arial"/>
        <family val="2"/>
      </rPr>
      <t>g,e</t>
    </r>
    <r>
      <rPr>
        <b/>
        <sz val="12"/>
        <rFont val="Arial"/>
        <family val="2"/>
      </rPr>
      <t xml:space="preserve"> =</t>
    </r>
  </si>
  <si>
    <r>
      <t>λ</t>
    </r>
    <r>
      <rPr>
        <b/>
        <vertAlign val="subscript"/>
        <sz val="12"/>
        <rFont val="Arial"/>
        <family val="2"/>
      </rPr>
      <t>n</t>
    </r>
    <r>
      <rPr>
        <b/>
        <sz val="12"/>
        <rFont val="Arial"/>
        <family val="2"/>
      </rPr>
      <t xml:space="preserve"> = </t>
    </r>
  </si>
  <si>
    <r>
      <t>d</t>
    </r>
    <r>
      <rPr>
        <b/>
        <vertAlign val="subscript"/>
        <sz val="12"/>
        <rFont val="Arial"/>
        <family val="2"/>
      </rPr>
      <t>n</t>
    </r>
    <r>
      <rPr>
        <b/>
        <sz val="12"/>
        <rFont val="Arial"/>
        <family val="2"/>
      </rPr>
      <t xml:space="preserve"> = </t>
    </r>
  </si>
  <si>
    <r>
      <t>U</t>
    </r>
    <r>
      <rPr>
        <b/>
        <vertAlign val="subscript"/>
        <sz val="12"/>
        <rFont val="Arial"/>
        <family val="2"/>
      </rPr>
      <t>0</t>
    </r>
    <r>
      <rPr>
        <b/>
        <sz val="12"/>
        <rFont val="Arial"/>
        <family val="2"/>
      </rPr>
      <t xml:space="preserve"> =</t>
    </r>
  </si>
  <si>
    <t xml:space="preserve">U = </t>
  </si>
  <si>
    <t>WSPÓŁCZYNNIK PRZENIKANIA CIEPŁA PODŁOGI</t>
  </si>
  <si>
    <t>EPS GEO FUNDAMENT UNIWERSALNY</t>
  </si>
  <si>
    <t>EPS PARKING UNIWERSALNY</t>
  </si>
  <si>
    <t>EPS DACH/PODŁOGA NORMAL</t>
  </si>
  <si>
    <t>≤ 0,20</t>
  </si>
  <si>
    <t>≤ 0,15</t>
  </si>
  <si>
    <t>≤ 0,12</t>
  </si>
  <si>
    <t>≤ 0,10</t>
  </si>
  <si>
    <r>
      <t>[W/(m</t>
    </r>
    <r>
      <rPr>
        <b/>
        <sz val="12"/>
        <rFont val="Arial"/>
        <family val="2"/>
      </rPr>
      <t>·K)]</t>
    </r>
  </si>
  <si>
    <t>WARUNKI TECHNICZNE 2008</t>
  </si>
  <si>
    <t>WARUNKI TECHNICZNE 2013</t>
  </si>
  <si>
    <t>STANDARD wg programu NFOŚiGW</t>
  </si>
  <si>
    <r>
      <t>λ</t>
    </r>
    <r>
      <rPr>
        <b/>
        <vertAlign val="sub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= </t>
    </r>
  </si>
  <si>
    <t>ti≥16ºC</t>
  </si>
  <si>
    <t>8ºC≤ ti ≤16ºC</t>
  </si>
  <si>
    <t>ti ≤8ºC</t>
  </si>
  <si>
    <t>EPS FASADA LAMBDA SUPER</t>
  </si>
  <si>
    <t>EPS FASADA LAMBDA UNIWERSALNA</t>
  </si>
  <si>
    <t>EPS PARKING SUPER</t>
  </si>
  <si>
    <t>EPS DACH/PODŁOGA SUPER</t>
  </si>
  <si>
    <t>EPS DACH/PODŁOGA UNIWERSALNA</t>
  </si>
  <si>
    <t>EPS 70-040</t>
  </si>
  <si>
    <t>EPS FASADA SUPER</t>
  </si>
  <si>
    <t>EPS FASADA UNIWERSALNA</t>
  </si>
  <si>
    <t>EPS FASADA NORMAL</t>
  </si>
  <si>
    <t>opór cieplny płyty podłogi</t>
  </si>
  <si>
    <t xml:space="preserve"> - warstwa podkładowa</t>
  </si>
  <si>
    <t>beton wylewany</t>
  </si>
  <si>
    <t>płytki ceramiczne</t>
  </si>
  <si>
    <r>
      <t>d</t>
    </r>
    <r>
      <rPr>
        <b/>
        <vertAlign val="subscript"/>
        <sz val="12"/>
        <rFont val="Arial"/>
        <family val="2"/>
      </rPr>
      <t xml:space="preserve">1 </t>
    </r>
    <r>
      <rPr>
        <b/>
        <sz val="12"/>
        <rFont val="Arial"/>
        <family val="2"/>
      </rPr>
      <t xml:space="preserve">= </t>
    </r>
  </si>
  <si>
    <r>
      <t>d</t>
    </r>
    <r>
      <rPr>
        <b/>
        <vertAlign val="subscript"/>
        <sz val="12"/>
        <rFont val="Arial"/>
        <family val="2"/>
      </rPr>
      <t xml:space="preserve">2 </t>
    </r>
    <r>
      <rPr>
        <b/>
        <sz val="12"/>
        <rFont val="Arial"/>
        <family val="2"/>
      </rPr>
      <t xml:space="preserve">= </t>
    </r>
  </si>
  <si>
    <r>
      <t>d</t>
    </r>
    <r>
      <rPr>
        <b/>
        <vertAlign val="subscript"/>
        <sz val="12"/>
        <rFont val="Arial"/>
        <family val="2"/>
      </rPr>
      <t>3</t>
    </r>
    <r>
      <rPr>
        <b/>
        <sz val="12"/>
        <rFont val="Arial"/>
        <family val="2"/>
      </rPr>
      <t xml:space="preserve"> = </t>
    </r>
  </si>
  <si>
    <t xml:space="preserve"> - podłoże betonowe</t>
  </si>
  <si>
    <t>deski sosnowe</t>
  </si>
  <si>
    <t>parkiet dębowy</t>
  </si>
  <si>
    <t>panele podłogowe HDF</t>
  </si>
  <si>
    <t>płytki gres</t>
  </si>
  <si>
    <t>granit</t>
  </si>
  <si>
    <t>marmur</t>
  </si>
  <si>
    <t>piaskowiec</t>
  </si>
  <si>
    <t>Opór cieplny płyty podłogi łącznie z każdą warstwą izolacyjną na całej powierzchni powyżej lub poniżej płyty podłogi i każdym pokryciem podłogi.Opór cieplny płyt z ciężkiego betonu (gęstość &gt; 2600 kg/m3) i cienkich pokryć podłogi (np. folie hydroizolacyjne, cienkie wykładziny podłogowe) można pominąć. Zakłada się, że chudy beton poniżej płyty podłogi ma taki sam współczynnik przewodzenia ciepła jak grunt i zaleca się jego pominięcie. Podsypki piaskowe i żwirowe należy pominąć.</t>
  </si>
  <si>
    <t>gładź cementowa</t>
  </si>
  <si>
    <t xml:space="preserve">wymiar charakterystyczny  </t>
  </si>
  <si>
    <t>w technologii Ekobud szerokość izolacji krawędziowej  odpowiada głębokości posadowienia fundamentów</t>
  </si>
  <si>
    <t xml:space="preserve"> TYPU PŁYTA NA GRUNCIE Z IZOLACJĄ KRAWĘDZIOWĄ</t>
  </si>
  <si>
    <t>Maksymalna wartość współczynnika przenikania ciepła Uc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</si>
</sst>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_-* #,##0.000\ _z_ł_-;\-* #,##0.000\ _z_ł_-;_-* &quot;-&quot;???\ _z_ł_-;_-@_-"/>
    <numFmt numFmtId="166" formatCode="#,##0.000_ ;\-#,##0.000\ "/>
    <numFmt numFmtId="167" formatCode="#,##0.000"/>
    <numFmt numFmtId="168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vertAlign val="subscript"/>
      <sz val="12"/>
      <name val="Arial"/>
      <family val="2"/>
    </font>
    <font>
      <b/>
      <sz val="14"/>
      <name val="Arial"/>
      <family val="2"/>
    </font>
    <font>
      <vertAlign val="subscript"/>
      <sz val="10"/>
      <name val="Arial"/>
      <family val="2"/>
    </font>
    <font>
      <b/>
      <sz val="12"/>
      <color indexed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color indexed="32"/>
      <name val="Arial"/>
      <family val="2"/>
    </font>
    <font>
      <b/>
      <sz val="14"/>
      <color indexed="17"/>
      <name val="Arial"/>
      <family val="2"/>
    </font>
    <font>
      <b/>
      <sz val="14"/>
      <color indexed="32"/>
      <name val="Arial"/>
      <family val="2"/>
    </font>
    <font>
      <sz val="11"/>
      <name val="Arial"/>
      <family val="0"/>
    </font>
    <font>
      <vertAlign val="subscript"/>
      <sz val="11"/>
      <name val="Arial"/>
      <family val="0"/>
    </font>
    <font>
      <vertAlign val="subscript"/>
      <sz val="9"/>
      <name val="Arial"/>
      <family val="2"/>
    </font>
    <font>
      <sz val="9"/>
      <name val="Arial"/>
      <family val="2"/>
    </font>
    <font>
      <b/>
      <sz val="16"/>
      <color indexed="32"/>
      <name val="Arial"/>
      <family val="2"/>
    </font>
    <font>
      <b/>
      <sz val="14"/>
      <color indexed="10"/>
      <name val="Arial"/>
      <family val="0"/>
    </font>
    <font>
      <sz val="9"/>
      <name val="Tahoma"/>
      <family val="0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2" fillId="3" borderId="0" applyNumberFormat="0" applyBorder="0" applyAlignment="0" applyProtection="0"/>
    <xf numFmtId="0" fontId="36" fillId="20" borderId="1" applyNumberFormat="0" applyAlignment="0" applyProtection="0"/>
    <xf numFmtId="0" fontId="3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4" fillId="7" borderId="1" applyNumberFormat="0" applyAlignment="0" applyProtection="0"/>
    <xf numFmtId="0" fontId="37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>
      <alignment horizontal="center"/>
    </xf>
    <xf numFmtId="166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3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164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164" fontId="0" fillId="0" borderId="13" xfId="0" applyNumberFormat="1" applyBorder="1" applyAlignment="1" applyProtection="1">
      <alignment horizontal="center" vertical="center"/>
      <protection/>
    </xf>
    <xf numFmtId="164" fontId="0" fillId="0" borderId="10" xfId="0" applyNumberFormat="1" applyBorder="1" applyAlignment="1" applyProtection="1">
      <alignment horizontal="center" vertical="center"/>
      <protection/>
    </xf>
    <xf numFmtId="165" fontId="0" fillId="0" borderId="10" xfId="0" applyNumberForma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64" fontId="17" fillId="0" borderId="10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164" fontId="17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/>
      <protection/>
    </xf>
    <xf numFmtId="2" fontId="17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164" fontId="0" fillId="0" borderId="0" xfId="0" applyNumberFormat="1" applyFont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11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1" fontId="17" fillId="0" borderId="0" xfId="0" applyNumberFormat="1" applyFont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164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165" fontId="15" fillId="0" borderId="11" xfId="0" applyNumberFormat="1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165" fontId="15" fillId="0" borderId="15" xfId="0" applyNumberFormat="1" applyFont="1" applyBorder="1" applyAlignment="1" applyProtection="1">
      <alignment horizontal="left" vertical="center"/>
      <protection/>
    </xf>
    <xf numFmtId="164" fontId="17" fillId="0" borderId="12" xfId="0" applyNumberFormat="1" applyFont="1" applyBorder="1" applyAlignment="1" applyProtection="1">
      <alignment horizontal="center" vertical="center"/>
      <protection/>
    </xf>
    <xf numFmtId="166" fontId="0" fillId="0" borderId="0" xfId="0" applyNumberFormat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165" fontId="0" fillId="0" borderId="0" xfId="0" applyNumberForma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65" fontId="12" fillId="0" borderId="0" xfId="0" applyNumberFormat="1" applyFont="1" applyAlignment="1" applyProtection="1">
      <alignment/>
      <protection/>
    </xf>
    <xf numFmtId="164" fontId="17" fillId="23" borderId="10" xfId="0" applyNumberFormat="1" applyFont="1" applyFill="1" applyBorder="1" applyAlignment="1" applyProtection="1">
      <alignment horizontal="center"/>
      <protection locked="0"/>
    </xf>
    <xf numFmtId="1" fontId="16" fillId="23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>
      <alignment/>
    </xf>
    <xf numFmtId="164" fontId="17" fillId="2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164" fontId="16" fillId="23" borderId="11" xfId="0" applyNumberFormat="1" applyFont="1" applyFill="1" applyBorder="1" applyAlignment="1" applyProtection="1">
      <alignment horizontal="center"/>
      <protection locked="0"/>
    </xf>
    <xf numFmtId="167" fontId="16" fillId="23" borderId="10" xfId="0" applyNumberFormat="1" applyFont="1" applyFill="1" applyBorder="1" applyAlignment="1" applyProtection="1">
      <alignment horizontal="center"/>
      <protection locked="0"/>
    </xf>
    <xf numFmtId="164" fontId="16" fillId="23" borderId="10" xfId="0" applyNumberFormat="1" applyFont="1" applyFill="1" applyBorder="1" applyAlignment="1" applyProtection="1">
      <alignment horizontal="center"/>
      <protection locked="0"/>
    </xf>
    <xf numFmtId="164" fontId="16" fillId="23" borderId="11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horizontal="center" vertical="center"/>
      <protection/>
    </xf>
    <xf numFmtId="164" fontId="7" fillId="0" borderId="10" xfId="0" applyNumberFormat="1" applyFont="1" applyBorder="1" applyAlignment="1" applyProtection="1">
      <alignment horizontal="center" vertical="center"/>
      <protection/>
    </xf>
    <xf numFmtId="164" fontId="22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Alignment="1">
      <alignment/>
    </xf>
    <xf numFmtId="164" fontId="22" fillId="0" borderId="15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4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23" fillId="0" borderId="10" xfId="0" applyFont="1" applyBorder="1" applyAlignment="1" applyProtection="1">
      <alignment horizontal="center"/>
      <protection/>
    </xf>
    <xf numFmtId="0" fontId="26" fillId="0" borderId="10" xfId="0" applyFont="1" applyBorder="1" applyAlignment="1" applyProtection="1">
      <alignment horizontal="center"/>
      <protection/>
    </xf>
    <xf numFmtId="0" fontId="23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164" fontId="1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164" fontId="17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Alignment="1" applyProtection="1">
      <alignment/>
      <protection/>
    </xf>
    <xf numFmtId="164" fontId="1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168" fontId="17" fillId="23" borderId="10" xfId="0" applyNumberFormat="1" applyFont="1" applyFill="1" applyBorder="1" applyAlignment="1" applyProtection="1">
      <alignment horizontal="center" vertical="center"/>
      <protection locked="0"/>
    </xf>
    <xf numFmtId="164" fontId="16" fillId="2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/>
      <protection/>
    </xf>
    <xf numFmtId="0" fontId="0" fillId="0" borderId="15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0" fontId="15" fillId="23" borderId="13" xfId="0" applyFont="1" applyFill="1" applyBorder="1" applyAlignment="1" applyProtection="1">
      <alignment horizontal="left"/>
      <protection locked="0"/>
    </xf>
    <xf numFmtId="0" fontId="15" fillId="23" borderId="14" xfId="0" applyFont="1" applyFill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23" fillId="0" borderId="13" xfId="0" applyFont="1" applyBorder="1" applyAlignment="1" applyProtection="1">
      <alignment horizontal="center"/>
      <protection/>
    </xf>
    <xf numFmtId="0" fontId="23" fillId="0" borderId="14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justify" vertical="top" wrapText="1"/>
      <protection/>
    </xf>
    <xf numFmtId="0" fontId="0" fillId="0" borderId="12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23" fillId="0" borderId="24" xfId="0" applyFont="1" applyBorder="1" applyAlignment="1" applyProtection="1">
      <alignment horizontal="center" vertical="center"/>
      <protection/>
    </xf>
    <xf numFmtId="0" fontId="23" fillId="0" borderId="21" xfId="0" applyFont="1" applyBorder="1" applyAlignment="1" applyProtection="1">
      <alignment horizontal="center" vertical="center"/>
      <protection/>
    </xf>
    <xf numFmtId="164" fontId="17" fillId="0" borderId="0" xfId="0" applyNumberFormat="1" applyFont="1" applyFill="1" applyBorder="1" applyAlignment="1" applyProtection="1">
      <alignment horizontal="right"/>
      <protection/>
    </xf>
    <xf numFmtId="0" fontId="7" fillId="22" borderId="13" xfId="0" applyFont="1" applyFill="1" applyBorder="1" applyAlignment="1" applyProtection="1">
      <alignment horizontal="center"/>
      <protection/>
    </xf>
    <xf numFmtId="0" fontId="7" fillId="22" borderId="15" xfId="0" applyFont="1" applyFill="1" applyBorder="1" applyAlignment="1" applyProtection="1">
      <alignment horizontal="center"/>
      <protection/>
    </xf>
    <xf numFmtId="0" fontId="7" fillId="22" borderId="14" xfId="0" applyFont="1" applyFill="1" applyBorder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justify" vertical="top" wrapText="1" shrinkToFit="1" readingOrder="1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emf" /><Relationship Id="rId3" Type="http://schemas.openxmlformats.org/officeDocument/2006/relationships/image" Target="../media/image1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10.png" /><Relationship Id="rId3" Type="http://schemas.openxmlformats.org/officeDocument/2006/relationships/image" Target="../media/image1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15.png" /><Relationship Id="rId6" Type="http://schemas.openxmlformats.org/officeDocument/2006/relationships/image" Target="../media/image16.png" /><Relationship Id="rId7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628650</xdr:colOff>
      <xdr:row>2</xdr:row>
      <xdr:rowOff>123825</xdr:rowOff>
    </xdr:to>
    <xdr:pic>
      <xdr:nvPicPr>
        <xdr:cNvPr id="1" name="Picture 10" descr="Strona głów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33147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4</xdr:row>
      <xdr:rowOff>104775</xdr:rowOff>
    </xdr:from>
    <xdr:to>
      <xdr:col>5</xdr:col>
      <xdr:colOff>400050</xdr:colOff>
      <xdr:row>9</xdr:row>
      <xdr:rowOff>19050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rcRect b="37168"/>
        <a:stretch>
          <a:fillRect/>
        </a:stretch>
      </xdr:blipFill>
      <xdr:spPr>
        <a:xfrm>
          <a:off x="4229100" y="962025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49</xdr:row>
      <xdr:rowOff>85725</xdr:rowOff>
    </xdr:from>
    <xdr:to>
      <xdr:col>2</xdr:col>
      <xdr:colOff>9525</xdr:colOff>
      <xdr:row>58</xdr:row>
      <xdr:rowOff>0</xdr:rowOff>
    </xdr:to>
    <xdr:pic>
      <xdr:nvPicPr>
        <xdr:cNvPr id="3" name="Picture 21" descr="skanuj0040"/>
        <xdr:cNvPicPr preferRelativeResize="1">
          <a:picLocks noChangeAspect="1"/>
        </xdr:cNvPicPr>
      </xdr:nvPicPr>
      <xdr:blipFill>
        <a:blip r:embed="rId3"/>
        <a:srcRect l="17869" t="11459" r="17834" b="33555"/>
        <a:stretch>
          <a:fillRect/>
        </a:stretch>
      </xdr:blipFill>
      <xdr:spPr>
        <a:xfrm>
          <a:off x="409575" y="10772775"/>
          <a:ext cx="25527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81</xdr:row>
      <xdr:rowOff>0</xdr:rowOff>
    </xdr:from>
    <xdr:to>
      <xdr:col>2</xdr:col>
      <xdr:colOff>247650</xdr:colOff>
      <xdr:row>81</xdr:row>
      <xdr:rowOff>0</xdr:rowOff>
    </xdr:to>
    <xdr:pic>
      <xdr:nvPicPr>
        <xdr:cNvPr id="1" name="Picture 5" descr="skanuj0040"/>
        <xdr:cNvPicPr preferRelativeResize="1">
          <a:picLocks noChangeAspect="1"/>
        </xdr:cNvPicPr>
      </xdr:nvPicPr>
      <xdr:blipFill>
        <a:blip r:embed="rId1"/>
        <a:srcRect l="17869" t="11459" r="17834" b="33555"/>
        <a:stretch>
          <a:fillRect/>
        </a:stretch>
      </xdr:blipFill>
      <xdr:spPr>
        <a:xfrm>
          <a:off x="647700" y="17011650"/>
          <a:ext cx="2552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628650</xdr:colOff>
      <xdr:row>2</xdr:row>
      <xdr:rowOff>123825</xdr:rowOff>
    </xdr:to>
    <xdr:pic>
      <xdr:nvPicPr>
        <xdr:cNvPr id="2" name="Picture 10" descr="Strona głów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0"/>
          <a:ext cx="33147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3</xdr:row>
      <xdr:rowOff>209550</xdr:rowOff>
    </xdr:from>
    <xdr:to>
      <xdr:col>5</xdr:col>
      <xdr:colOff>723900</xdr:colOff>
      <xdr:row>7</xdr:row>
      <xdr:rowOff>28575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6200000">
          <a:off x="3067050" y="914400"/>
          <a:ext cx="29527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58</xdr:row>
      <xdr:rowOff>76200</xdr:rowOff>
    </xdr:from>
    <xdr:to>
      <xdr:col>2</xdr:col>
      <xdr:colOff>9525</xdr:colOff>
      <xdr:row>66</xdr:row>
      <xdr:rowOff>38100</xdr:rowOff>
    </xdr:to>
    <xdr:pic>
      <xdr:nvPicPr>
        <xdr:cNvPr id="4" name="Picture 34" descr="skanuj0040"/>
        <xdr:cNvPicPr preferRelativeResize="1">
          <a:picLocks noChangeAspect="1"/>
        </xdr:cNvPicPr>
      </xdr:nvPicPr>
      <xdr:blipFill>
        <a:blip r:embed="rId1"/>
        <a:srcRect l="17869" t="11459" r="17834" b="33555"/>
        <a:stretch>
          <a:fillRect/>
        </a:stretch>
      </xdr:blipFill>
      <xdr:spPr>
        <a:xfrm>
          <a:off x="409575" y="12877800"/>
          <a:ext cx="25527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628650</xdr:colOff>
      <xdr:row>2</xdr:row>
      <xdr:rowOff>123825</xdr:rowOff>
    </xdr:to>
    <xdr:pic>
      <xdr:nvPicPr>
        <xdr:cNvPr id="1" name="Picture 1" descr="Strona głów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33147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40</xdr:row>
      <xdr:rowOff>171450</xdr:rowOff>
    </xdr:from>
    <xdr:to>
      <xdr:col>3</xdr:col>
      <xdr:colOff>504825</xdr:colOff>
      <xdr:row>41</xdr:row>
      <xdr:rowOff>180975</xdr:rowOff>
    </xdr:to>
    <xdr:pic>
      <xdr:nvPicPr>
        <xdr:cNvPr id="2" name="Picture 60"/>
        <xdr:cNvPicPr preferRelativeResize="1">
          <a:picLocks noChangeAspect="1"/>
        </xdr:cNvPicPr>
      </xdr:nvPicPr>
      <xdr:blipFill>
        <a:blip r:embed="rId2"/>
        <a:srcRect b="2777"/>
        <a:stretch>
          <a:fillRect/>
        </a:stretch>
      </xdr:blipFill>
      <xdr:spPr>
        <a:xfrm>
          <a:off x="1114425" y="10696575"/>
          <a:ext cx="319087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oleObject" Target="../embeddings/oleObject_2_1.bin" /><Relationship Id="rId4" Type="http://schemas.openxmlformats.org/officeDocument/2006/relationships/oleObject" Target="../embeddings/oleObject_2_2.bin" /><Relationship Id="rId5" Type="http://schemas.openxmlformats.org/officeDocument/2006/relationships/oleObject" Target="../embeddings/oleObject_2_3.bin" /><Relationship Id="rId6" Type="http://schemas.openxmlformats.org/officeDocument/2006/relationships/vmlDrawing" Target="../drawings/vmlDrawing3.vml" /><Relationship Id="rId7" Type="http://schemas.openxmlformats.org/officeDocument/2006/relationships/drawing" Target="../drawings/drawing3.xml" /><Relationship Id="rId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showGridLines="0" tabSelected="1" zoomScalePageLayoutView="0" workbookViewId="0" topLeftCell="A40">
      <selection activeCell="H55" sqref="H55"/>
    </sheetView>
  </sheetViews>
  <sheetFormatPr defaultColWidth="9.140625" defaultRowHeight="12.75"/>
  <cols>
    <col min="1" max="1" width="4.00390625" style="0" customWidth="1"/>
    <col min="2" max="2" width="40.28125" style="0" customWidth="1"/>
    <col min="3" max="5" width="11.7109375" style="0" customWidth="1"/>
    <col min="6" max="6" width="14.421875" style="0" customWidth="1"/>
  </cols>
  <sheetData>
    <row r="1" spans="2:6" ht="12.75">
      <c r="B1" s="4"/>
      <c r="C1" s="4"/>
      <c r="D1" s="4"/>
      <c r="E1" s="4"/>
      <c r="F1" s="4"/>
    </row>
    <row r="2" spans="2:6" ht="12.75">
      <c r="B2" s="4"/>
      <c r="C2" s="4"/>
      <c r="D2" s="4"/>
      <c r="E2" s="4"/>
      <c r="F2" s="4"/>
    </row>
    <row r="3" spans="2:6" ht="27" customHeight="1">
      <c r="B3" s="122" t="s">
        <v>67</v>
      </c>
      <c r="C3" s="122"/>
      <c r="D3" s="122"/>
      <c r="E3" s="122"/>
      <c r="F3" s="122"/>
    </row>
    <row r="4" spans="2:6" ht="15" customHeight="1">
      <c r="B4" s="5"/>
      <c r="C4" s="5"/>
      <c r="D4" s="5"/>
      <c r="E4" s="5"/>
      <c r="F4" s="5"/>
    </row>
    <row r="5" spans="2:6" ht="24.75" customHeight="1">
      <c r="B5" s="5"/>
      <c r="C5" s="5"/>
      <c r="D5" s="5"/>
      <c r="E5" s="5"/>
      <c r="F5" s="5"/>
    </row>
    <row r="6" spans="2:6" ht="19.5" customHeight="1">
      <c r="B6" s="123" t="s">
        <v>36</v>
      </c>
      <c r="C6" s="123"/>
      <c r="D6" s="5"/>
      <c r="E6" s="5"/>
      <c r="F6" s="5"/>
    </row>
    <row r="7" spans="2:6" ht="19.5" customHeight="1">
      <c r="B7" s="124" t="s">
        <v>37</v>
      </c>
      <c r="C7" s="124"/>
      <c r="D7" s="5"/>
      <c r="E7" s="5"/>
      <c r="F7" s="5"/>
    </row>
    <row r="8" spans="2:6" ht="24.75" customHeight="1">
      <c r="B8" s="5"/>
      <c r="C8" s="5"/>
      <c r="D8" s="5"/>
      <c r="E8" s="5"/>
      <c r="F8" s="5"/>
    </row>
    <row r="9" spans="2:6" ht="24.75" customHeight="1">
      <c r="B9" s="5"/>
      <c r="C9" s="5"/>
      <c r="D9" s="5"/>
      <c r="E9" s="5"/>
      <c r="F9" s="5"/>
    </row>
    <row r="10" spans="3:6" ht="12.75">
      <c r="C10" s="4"/>
      <c r="D10" s="4"/>
      <c r="E10" s="4"/>
      <c r="F10" s="4"/>
    </row>
    <row r="11" spans="2:6" ht="18">
      <c r="B11" s="125" t="s">
        <v>102</v>
      </c>
      <c r="C11" s="125"/>
      <c r="D11" s="125"/>
      <c r="E11" s="125"/>
      <c r="F11" s="125"/>
    </row>
    <row r="13" spans="2:6" ht="30" customHeight="1">
      <c r="B13" s="109" t="s">
        <v>119</v>
      </c>
      <c r="C13" s="110"/>
      <c r="D13" s="64" t="s">
        <v>46</v>
      </c>
      <c r="E13" s="76">
        <v>0.005</v>
      </c>
      <c r="F13" s="65" t="s">
        <v>2</v>
      </c>
    </row>
    <row r="14" spans="4:6" ht="18.75">
      <c r="D14" s="64" t="s">
        <v>47</v>
      </c>
      <c r="E14" s="77">
        <v>0.8</v>
      </c>
      <c r="F14" s="65" t="s">
        <v>34</v>
      </c>
    </row>
    <row r="15" spans="2:6" ht="15.75">
      <c r="B15" s="10" t="s">
        <v>70</v>
      </c>
      <c r="C15" s="17"/>
      <c r="D15" s="31"/>
      <c r="E15" s="31"/>
      <c r="F15" s="31"/>
    </row>
    <row r="16" spans="2:6" ht="18.75">
      <c r="B16" s="111" t="s">
        <v>16</v>
      </c>
      <c r="C16" s="112"/>
      <c r="D16" s="64" t="s">
        <v>51</v>
      </c>
      <c r="E16" s="72">
        <v>0.3</v>
      </c>
      <c r="F16" s="65" t="s">
        <v>2</v>
      </c>
    </row>
    <row r="17" spans="2:6" ht="18.75">
      <c r="B17" s="21"/>
      <c r="C17" s="21"/>
      <c r="D17" s="64" t="s">
        <v>50</v>
      </c>
      <c r="E17" s="67">
        <f>VLOOKUP(B16,sciana1,2,0)</f>
        <v>0.032</v>
      </c>
      <c r="F17" s="65" t="s">
        <v>34</v>
      </c>
    </row>
    <row r="18" spans="2:6" ht="15.75">
      <c r="B18" s="66" t="s">
        <v>103</v>
      </c>
      <c r="D18" s="13"/>
      <c r="E18" s="13"/>
      <c r="F18" s="13"/>
    </row>
    <row r="19" spans="2:6" ht="18.75">
      <c r="B19" s="111" t="s">
        <v>120</v>
      </c>
      <c r="C19" s="112"/>
      <c r="D19" s="64" t="s">
        <v>104</v>
      </c>
      <c r="E19" s="62">
        <v>0.238</v>
      </c>
      <c r="F19" s="65" t="s">
        <v>2</v>
      </c>
    </row>
    <row r="20" spans="4:6" ht="18.75">
      <c r="D20" s="64" t="s">
        <v>56</v>
      </c>
      <c r="E20" s="62">
        <f>VLOOKUP(B19,beton1,2,0)</f>
        <v>0.72</v>
      </c>
      <c r="F20" s="65" t="s">
        <v>34</v>
      </c>
    </row>
    <row r="21" spans="2:6" ht="15.75">
      <c r="B21" s="10"/>
      <c r="D21" s="13"/>
      <c r="E21" s="13"/>
      <c r="F21" s="13"/>
    </row>
    <row r="22" spans="2:6" ht="18.75">
      <c r="B22" s="10" t="s">
        <v>69</v>
      </c>
      <c r="D22" s="64" t="s">
        <v>105</v>
      </c>
      <c r="E22" s="68">
        <v>0.012</v>
      </c>
      <c r="F22" s="65" t="s">
        <v>2</v>
      </c>
    </row>
    <row r="23" spans="4:6" ht="18.75">
      <c r="D23" s="64" t="s">
        <v>106</v>
      </c>
      <c r="E23" s="73">
        <v>0.251</v>
      </c>
      <c r="F23" s="65" t="s">
        <v>34</v>
      </c>
    </row>
    <row r="24" spans="4:6" ht="12.75">
      <c r="D24" s="13"/>
      <c r="E24" s="13"/>
      <c r="F24" s="13"/>
    </row>
    <row r="25" spans="2:6" ht="18.75">
      <c r="B25" s="66" t="s">
        <v>107</v>
      </c>
      <c r="D25" s="64" t="s">
        <v>58</v>
      </c>
      <c r="E25" s="73">
        <v>0.01</v>
      </c>
      <c r="F25" s="65" t="s">
        <v>2</v>
      </c>
    </row>
    <row r="26" spans="4:6" ht="18.75">
      <c r="D26" s="64" t="s">
        <v>59</v>
      </c>
      <c r="E26" s="73">
        <v>0.4</v>
      </c>
      <c r="F26" s="65" t="s">
        <v>34</v>
      </c>
    </row>
    <row r="28" spans="2:6" ht="20.25">
      <c r="B28" s="66" t="s">
        <v>108</v>
      </c>
      <c r="D28" s="6" t="s">
        <v>17</v>
      </c>
      <c r="E28" s="63">
        <v>6</v>
      </c>
      <c r="F28" s="8" t="s">
        <v>10</v>
      </c>
    </row>
    <row r="30" spans="1:6" ht="25.5">
      <c r="A30" s="113" t="s">
        <v>61</v>
      </c>
      <c r="B30" s="116" t="s">
        <v>35</v>
      </c>
      <c r="C30" s="117"/>
      <c r="D30" s="9" t="s">
        <v>3</v>
      </c>
      <c r="E30" s="9" t="s">
        <v>5</v>
      </c>
      <c r="F30" s="9" t="s">
        <v>4</v>
      </c>
    </row>
    <row r="31" spans="1:6" ht="15.75">
      <c r="A31" s="114"/>
      <c r="B31" s="118"/>
      <c r="C31" s="119"/>
      <c r="D31" s="24" t="s">
        <v>82</v>
      </c>
      <c r="E31" s="24" t="s">
        <v>0</v>
      </c>
      <c r="F31" s="24" t="s">
        <v>1</v>
      </c>
    </row>
    <row r="32" spans="1:6" ht="14.25">
      <c r="A32" s="115"/>
      <c r="B32" s="101"/>
      <c r="C32" s="102"/>
      <c r="D32" s="25" t="s">
        <v>6</v>
      </c>
      <c r="E32" s="25" t="s">
        <v>2</v>
      </c>
      <c r="F32" s="25" t="s">
        <v>7</v>
      </c>
    </row>
    <row r="33" spans="1:6" ht="15.75">
      <c r="A33" s="24">
        <v>1</v>
      </c>
      <c r="B33" s="103" t="s">
        <v>8</v>
      </c>
      <c r="C33" s="104"/>
      <c r="D33" s="28"/>
      <c r="E33" s="29"/>
      <c r="F33" s="29">
        <v>0.13</v>
      </c>
    </row>
    <row r="34" spans="1:6" ht="15.75">
      <c r="A34" s="24">
        <v>2</v>
      </c>
      <c r="B34" s="103" t="s">
        <v>109</v>
      </c>
      <c r="C34" s="104"/>
      <c r="D34" s="29">
        <f>E26</f>
        <v>0.4</v>
      </c>
      <c r="E34" s="29">
        <f>E25</f>
        <v>0.01</v>
      </c>
      <c r="F34" s="29">
        <f>E34/D34</f>
        <v>0.024999999999999998</v>
      </c>
    </row>
    <row r="35" spans="1:6" ht="15.75">
      <c r="A35" s="24">
        <v>3</v>
      </c>
      <c r="B35" s="103" t="s">
        <v>63</v>
      </c>
      <c r="C35" s="104"/>
      <c r="D35" s="29">
        <f>E23</f>
        <v>0.251</v>
      </c>
      <c r="E35" s="29">
        <f>E22</f>
        <v>0.012</v>
      </c>
      <c r="F35" s="29">
        <f>E35/D35</f>
        <v>0.04780876494023904</v>
      </c>
    </row>
    <row r="36" spans="1:6" ht="15.75">
      <c r="A36" s="24">
        <v>4</v>
      </c>
      <c r="B36" s="103" t="s">
        <v>111</v>
      </c>
      <c r="C36" s="104"/>
      <c r="D36" s="29">
        <f>E20</f>
        <v>0.72</v>
      </c>
      <c r="E36" s="29">
        <f>E19</f>
        <v>0.238</v>
      </c>
      <c r="F36" s="29">
        <f>E36/D36</f>
        <v>0.33055555555555555</v>
      </c>
    </row>
    <row r="37" spans="1:6" ht="15.75">
      <c r="A37" s="24">
        <v>5</v>
      </c>
      <c r="B37" s="103" t="str">
        <f>B16</f>
        <v>EPS-032 FASADA LAMBDA SUPER</v>
      </c>
      <c r="C37" s="104"/>
      <c r="D37" s="30">
        <f>E17</f>
        <v>0.032</v>
      </c>
      <c r="E37" s="30">
        <f>E16</f>
        <v>0.3</v>
      </c>
      <c r="F37" s="29">
        <f>E37/D37</f>
        <v>9.375</v>
      </c>
    </row>
    <row r="38" spans="1:6" ht="15.75">
      <c r="A38" s="24">
        <v>6</v>
      </c>
      <c r="B38" s="103" t="s">
        <v>110</v>
      </c>
      <c r="C38" s="104"/>
      <c r="D38" s="29">
        <f>E14</f>
        <v>0.8</v>
      </c>
      <c r="E38" s="29">
        <f>E13</f>
        <v>0.005</v>
      </c>
      <c r="F38" s="29">
        <f>E38/D38</f>
        <v>0.0062499999999999995</v>
      </c>
    </row>
    <row r="39" spans="1:6" ht="15.75">
      <c r="A39" s="24">
        <v>7</v>
      </c>
      <c r="B39" s="103" t="s">
        <v>9</v>
      </c>
      <c r="C39" s="104"/>
      <c r="D39" s="29"/>
      <c r="E39" s="29"/>
      <c r="F39" s="29">
        <v>0.04</v>
      </c>
    </row>
    <row r="41" spans="1:6" ht="18.75">
      <c r="A41" s="24">
        <v>8</v>
      </c>
      <c r="B41" s="103" t="s">
        <v>112</v>
      </c>
      <c r="C41" s="107"/>
      <c r="D41" s="107"/>
      <c r="E41" s="108"/>
      <c r="F41" s="32">
        <f>SUM(F33,F34,F35,F36,F37,F38,F39)</f>
        <v>9.954614320495793</v>
      </c>
    </row>
    <row r="42" spans="1:6" ht="18.75">
      <c r="A42" s="24">
        <v>9</v>
      </c>
      <c r="B42" s="103" t="s">
        <v>66</v>
      </c>
      <c r="C42" s="107"/>
      <c r="D42" s="107"/>
      <c r="E42" s="108"/>
      <c r="F42" s="32">
        <f>1/F41</f>
        <v>0.10045592604638395</v>
      </c>
    </row>
    <row r="44" ht="14.25">
      <c r="B44" s="33"/>
    </row>
    <row r="48" ht="18.75">
      <c r="B48" s="33" t="s">
        <v>117</v>
      </c>
    </row>
    <row r="59" ht="12.75">
      <c r="B59" s="39" t="s">
        <v>75</v>
      </c>
    </row>
    <row r="60" spans="2:6" ht="18">
      <c r="B60" s="40" t="s">
        <v>88</v>
      </c>
      <c r="C60" s="41" t="s">
        <v>89</v>
      </c>
      <c r="D60" s="36">
        <f>E16-0.035</f>
        <v>0.265</v>
      </c>
      <c r="E60" s="42" t="s">
        <v>2</v>
      </c>
      <c r="F60" s="4"/>
    </row>
    <row r="61" spans="2:6" ht="18">
      <c r="B61" s="40" t="s">
        <v>76</v>
      </c>
      <c r="C61" s="41" t="s">
        <v>85</v>
      </c>
      <c r="D61" s="36">
        <f>E16</f>
        <v>0.3</v>
      </c>
      <c r="E61" s="42" t="s">
        <v>2</v>
      </c>
      <c r="F61" s="4"/>
    </row>
    <row r="62" spans="2:6" ht="18">
      <c r="B62" s="40" t="s">
        <v>86</v>
      </c>
      <c r="C62" s="41" t="s">
        <v>87</v>
      </c>
      <c r="D62" s="36">
        <f>0.8*(D60/D61)</f>
        <v>0.7066666666666668</v>
      </c>
      <c r="E62" s="43" t="s">
        <v>11</v>
      </c>
      <c r="F62" s="4"/>
    </row>
    <row r="63" spans="2:6" ht="15.75">
      <c r="B63" s="40" t="s">
        <v>84</v>
      </c>
      <c r="C63" s="41" t="s">
        <v>93</v>
      </c>
      <c r="D63" s="44">
        <v>2.826E-05</v>
      </c>
      <c r="E63" s="42" t="s">
        <v>90</v>
      </c>
      <c r="F63" s="4"/>
    </row>
    <row r="64" spans="2:6" ht="15.75">
      <c r="B64" s="31" t="s">
        <v>91</v>
      </c>
      <c r="C64" s="41" t="s">
        <v>92</v>
      </c>
      <c r="D64" s="45">
        <v>50</v>
      </c>
      <c r="E64" s="42" t="s">
        <v>34</v>
      </c>
      <c r="F64" s="4"/>
    </row>
    <row r="65" spans="2:6" ht="18">
      <c r="B65" s="31" t="s">
        <v>94</v>
      </c>
      <c r="C65" s="41" t="s">
        <v>95</v>
      </c>
      <c r="D65" s="46">
        <f>E28</f>
        <v>6</v>
      </c>
      <c r="E65" s="47" t="s">
        <v>10</v>
      </c>
      <c r="F65" s="4"/>
    </row>
    <row r="66" spans="2:6" ht="12.75">
      <c r="B66" s="31" t="s">
        <v>96</v>
      </c>
      <c r="C66" s="48"/>
      <c r="D66" s="31"/>
      <c r="E66" s="31"/>
      <c r="F66" s="4"/>
    </row>
    <row r="67" spans="2:6" ht="18">
      <c r="B67" s="31"/>
      <c r="C67" s="41" t="s">
        <v>98</v>
      </c>
      <c r="D67" s="36">
        <f>F37</f>
        <v>9.375</v>
      </c>
      <c r="E67" s="47" t="s">
        <v>116</v>
      </c>
      <c r="F67" s="4"/>
    </row>
    <row r="68" spans="2:6" ht="18">
      <c r="B68" s="31" t="s">
        <v>99</v>
      </c>
      <c r="C68" s="41" t="s">
        <v>100</v>
      </c>
      <c r="D68" s="36">
        <f>F41</f>
        <v>9.954614320495793</v>
      </c>
      <c r="E68" s="47" t="s">
        <v>116</v>
      </c>
      <c r="F68" s="4"/>
    </row>
    <row r="70" spans="1:6" ht="18.75">
      <c r="A70" s="24">
        <v>10</v>
      </c>
      <c r="B70" s="103" t="s">
        <v>118</v>
      </c>
      <c r="C70" s="107"/>
      <c r="D70" s="107"/>
      <c r="E70" s="108"/>
      <c r="F70" s="74">
        <f>D62*((D64*D65*D63)/D61)*(D67/D68)^2</f>
        <v>0.017712523504830522</v>
      </c>
    </row>
    <row r="71" spans="1:6" s="80" customFormat="1" ht="20.25">
      <c r="A71" s="51"/>
      <c r="B71" s="105"/>
      <c r="C71" s="106"/>
      <c r="D71" s="106"/>
      <c r="E71" s="106"/>
      <c r="F71" s="79"/>
    </row>
    <row r="72" spans="1:6" ht="20.25">
      <c r="A72" s="24">
        <v>11</v>
      </c>
      <c r="B72" s="120" t="s">
        <v>101</v>
      </c>
      <c r="C72" s="121"/>
      <c r="D72" s="121"/>
      <c r="E72" s="121"/>
      <c r="F72" s="75">
        <f>F42+F70</f>
        <v>0.11816844955121447</v>
      </c>
    </row>
    <row r="106" ht="12" customHeight="1"/>
    <row r="107" spans="2:3" ht="6.75" customHeight="1" hidden="1">
      <c r="B107" t="s">
        <v>120</v>
      </c>
      <c r="C107" s="78">
        <v>0.72</v>
      </c>
    </row>
    <row r="108" spans="2:3" ht="12.75" hidden="1">
      <c r="B108" t="s">
        <v>121</v>
      </c>
      <c r="C108" s="78">
        <v>0.39</v>
      </c>
    </row>
    <row r="109" ht="11.25" customHeight="1"/>
    <row r="110" spans="2:3" ht="12.75" hidden="1">
      <c r="B110" s="1" t="s">
        <v>12</v>
      </c>
      <c r="C110" s="1">
        <v>0.045</v>
      </c>
    </row>
    <row r="111" spans="2:3" ht="12.75" hidden="1">
      <c r="B111" s="1" t="s">
        <v>13</v>
      </c>
      <c r="C111">
        <v>0.042</v>
      </c>
    </row>
    <row r="112" spans="2:3" ht="12.75" hidden="1">
      <c r="B112" s="1" t="s">
        <v>14</v>
      </c>
      <c r="C112" s="1">
        <v>0.04</v>
      </c>
    </row>
    <row r="113" spans="2:3" ht="12.75" hidden="1">
      <c r="B113" s="1" t="s">
        <v>15</v>
      </c>
      <c r="C113">
        <v>0.033</v>
      </c>
    </row>
    <row r="114" spans="2:3" ht="12.75" hidden="1">
      <c r="B114" s="1" t="s">
        <v>16</v>
      </c>
      <c r="C114" s="1">
        <v>0.032</v>
      </c>
    </row>
    <row r="116" ht="2.25" customHeight="1">
      <c r="B116">
        <v>0.188</v>
      </c>
    </row>
    <row r="117" ht="12.75" hidden="1">
      <c r="B117">
        <v>0.238</v>
      </c>
    </row>
    <row r="118" ht="12.75" hidden="1">
      <c r="B118">
        <v>0.288</v>
      </c>
    </row>
    <row r="119" ht="12.75" hidden="1">
      <c r="B119">
        <v>0.338</v>
      </c>
    </row>
    <row r="120" ht="12.75" hidden="1"/>
  </sheetData>
  <sheetProtection password="CCFA" sheet="1" objects="1" scenarios="1"/>
  <mergeCells count="21">
    <mergeCell ref="B13:C13"/>
    <mergeCell ref="B72:E72"/>
    <mergeCell ref="B3:F3"/>
    <mergeCell ref="B6:C6"/>
    <mergeCell ref="B7:C7"/>
    <mergeCell ref="B11:F11"/>
    <mergeCell ref="B34:C34"/>
    <mergeCell ref="B35:C35"/>
    <mergeCell ref="B36:C36"/>
    <mergeCell ref="B37:C37"/>
    <mergeCell ref="B71:E71"/>
    <mergeCell ref="B38:C38"/>
    <mergeCell ref="B39:C39"/>
    <mergeCell ref="B41:E41"/>
    <mergeCell ref="B42:E42"/>
    <mergeCell ref="B70:E70"/>
    <mergeCell ref="B16:C16"/>
    <mergeCell ref="A30:A32"/>
    <mergeCell ref="B30:C32"/>
    <mergeCell ref="B33:C33"/>
    <mergeCell ref="B19:C19"/>
  </mergeCells>
  <dataValidations count="6">
    <dataValidation allowBlank="1" showErrorMessage="1" prompt="wybierz rodzaj styropianu z listy" sqref="B38:C38"/>
    <dataValidation allowBlank="1" showErrorMessage="1" sqref="D13:D14 D16:D17 D19:D20 D22:D23 D25:D26"/>
    <dataValidation type="list" allowBlank="1" showInputMessage="1" showErrorMessage="1" prompt="wybierz rodzaj styropianu z listy" sqref="B17:C17">
      <formula1>dach1</formula1>
    </dataValidation>
    <dataValidation type="list" allowBlank="1" showInputMessage="1" showErrorMessage="1" sqref="E19">
      <formula1>$B$116:$B$119</formula1>
    </dataValidation>
    <dataValidation type="list" allowBlank="1" showInputMessage="1" showErrorMessage="1" prompt="wybierz rodzaj styropianu z listy" sqref="B16:C16">
      <formula1>sciana</formula1>
    </dataValidation>
    <dataValidation type="list" allowBlank="1" showInputMessage="1" showErrorMessage="1" prompt="wybierz rodzaj styropianu z listy" sqref="B19:C19">
      <formula1>$B$107:$B$108</formula1>
    </dataValidation>
  </dataValidations>
  <printOptions/>
  <pageMargins left="0.4724409448818898" right="0.35433070866141736" top="0.3937007874015748" bottom="0.3937007874015748" header="0.3937007874015748" footer="0.3937007874015748"/>
  <pageSetup horizontalDpi="600" verticalDpi="600" orientation="portrait" paperSize="9" r:id="rId4"/>
  <drawing r:id="rId3"/>
  <legacyDrawing r:id="rId2"/>
  <oleObjects>
    <oleObject progId="Equation.3" shapeId="79695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175"/>
  <sheetViews>
    <sheetView showGridLines="0" zoomScalePageLayoutView="0" workbookViewId="0" topLeftCell="A25">
      <selection activeCell="B45" sqref="B45:E45"/>
    </sheetView>
  </sheetViews>
  <sheetFormatPr defaultColWidth="9.140625" defaultRowHeight="12.75"/>
  <cols>
    <col min="1" max="1" width="4.00390625" style="0" customWidth="1"/>
    <col min="2" max="2" width="40.28125" style="0" customWidth="1"/>
    <col min="3" max="5" width="11.7109375" style="0" customWidth="1"/>
    <col min="6" max="6" width="13.00390625" style="0" customWidth="1"/>
    <col min="10" max="10" width="9.7109375" style="0" bestFit="1" customWidth="1"/>
  </cols>
  <sheetData>
    <row r="1" spans="1:6" ht="12.75">
      <c r="A1" s="4"/>
      <c r="B1" s="4"/>
      <c r="C1" s="4"/>
      <c r="D1" s="4"/>
      <c r="E1" s="4"/>
      <c r="F1" s="4"/>
    </row>
    <row r="2" spans="1:6" ht="12.75">
      <c r="A2" s="4"/>
      <c r="B2" s="4"/>
      <c r="C2" s="4"/>
      <c r="D2" s="4"/>
      <c r="E2" s="4"/>
      <c r="F2" s="4"/>
    </row>
    <row r="3" spans="1:6" ht="30" customHeight="1">
      <c r="A3" s="4"/>
      <c r="B3" s="122" t="s">
        <v>67</v>
      </c>
      <c r="C3" s="122"/>
      <c r="D3" s="122"/>
      <c r="E3" s="122"/>
      <c r="F3" s="122"/>
    </row>
    <row r="4" spans="1:6" ht="16.5" customHeight="1">
      <c r="A4" s="4"/>
      <c r="B4" s="5"/>
      <c r="C4" s="5"/>
      <c r="D4" s="5"/>
      <c r="E4" s="5"/>
      <c r="F4" s="5"/>
    </row>
    <row r="5" spans="1:6" ht="20.25" customHeight="1">
      <c r="A5" s="4"/>
      <c r="B5" s="11" t="s">
        <v>38</v>
      </c>
      <c r="C5" s="15"/>
      <c r="D5" s="5"/>
      <c r="E5" s="5"/>
      <c r="F5" s="5"/>
    </row>
    <row r="6" spans="1:6" ht="21.75" customHeight="1">
      <c r="A6" s="4"/>
      <c r="B6" s="12" t="s">
        <v>37</v>
      </c>
      <c r="C6" s="16"/>
      <c r="D6" s="5"/>
      <c r="E6" s="5"/>
      <c r="F6" s="5"/>
    </row>
    <row r="7" spans="1:6" ht="24.75" customHeight="1">
      <c r="A7" s="4"/>
      <c r="B7" s="5"/>
      <c r="C7" s="5"/>
      <c r="D7" s="5"/>
      <c r="E7" s="5"/>
      <c r="F7" s="5"/>
    </row>
    <row r="8" spans="1:6" ht="15" customHeight="1">
      <c r="A8" s="4"/>
      <c r="B8" s="125" t="s">
        <v>39</v>
      </c>
      <c r="C8" s="125"/>
      <c r="D8" s="125"/>
      <c r="E8" s="125"/>
      <c r="F8" s="125"/>
    </row>
    <row r="9" spans="1:6" ht="18" customHeight="1">
      <c r="A9" s="4"/>
      <c r="B9" s="126" t="s">
        <v>40</v>
      </c>
      <c r="C9" s="127"/>
      <c r="D9" s="127"/>
      <c r="E9" s="127"/>
      <c r="F9" s="127"/>
    </row>
    <row r="10" spans="1:6" ht="18" customHeight="1">
      <c r="A10" s="4"/>
      <c r="B10" s="10" t="s">
        <v>68</v>
      </c>
      <c r="C10" s="17"/>
      <c r="D10" s="6" t="s">
        <v>41</v>
      </c>
      <c r="E10" s="20">
        <v>0.005</v>
      </c>
      <c r="F10" s="7" t="s">
        <v>2</v>
      </c>
    </row>
    <row r="11" spans="1:6" ht="18" customHeight="1">
      <c r="A11" s="4"/>
      <c r="B11" s="10"/>
      <c r="C11" s="17"/>
      <c r="D11" s="6" t="s">
        <v>42</v>
      </c>
      <c r="E11" s="22">
        <v>0.18</v>
      </c>
      <c r="F11" s="7" t="s">
        <v>34</v>
      </c>
    </row>
    <row r="12" spans="1:6" ht="18" customHeight="1">
      <c r="A12" s="4"/>
      <c r="B12" s="126" t="s">
        <v>43</v>
      </c>
      <c r="C12" s="127"/>
      <c r="D12" s="127"/>
      <c r="E12" s="127"/>
      <c r="F12" s="127"/>
    </row>
    <row r="13" spans="1:6" ht="18" customHeight="1">
      <c r="A13" s="4"/>
      <c r="B13" s="10" t="s">
        <v>69</v>
      </c>
      <c r="C13" s="17"/>
      <c r="D13" s="6" t="s">
        <v>45</v>
      </c>
      <c r="E13" s="20">
        <v>0.012</v>
      </c>
      <c r="F13" s="7" t="s">
        <v>2</v>
      </c>
    </row>
    <row r="14" spans="1:6" ht="18" customHeight="1">
      <c r="A14" s="4"/>
      <c r="B14" s="10"/>
      <c r="C14" s="17"/>
      <c r="D14" s="6" t="s">
        <v>44</v>
      </c>
      <c r="E14" s="22">
        <v>0.251</v>
      </c>
      <c r="F14" s="7" t="s">
        <v>34</v>
      </c>
    </row>
    <row r="15" spans="1:6" ht="18" customHeight="1">
      <c r="A15" s="4"/>
      <c r="B15" s="10" t="s">
        <v>70</v>
      </c>
      <c r="C15" s="17"/>
      <c r="D15" s="17"/>
      <c r="E15" s="17"/>
      <c r="F15" s="17"/>
    </row>
    <row r="16" spans="1:6" ht="18" customHeight="1">
      <c r="A16" s="4"/>
      <c r="B16" s="111" t="s">
        <v>16</v>
      </c>
      <c r="C16" s="112"/>
      <c r="D16" s="6" t="s">
        <v>46</v>
      </c>
      <c r="E16" s="69">
        <v>0.25</v>
      </c>
      <c r="F16" s="7" t="s">
        <v>2</v>
      </c>
    </row>
    <row r="17" spans="1:6" ht="18" customHeight="1">
      <c r="A17" s="4"/>
      <c r="B17" s="21"/>
      <c r="C17" s="21"/>
      <c r="D17" s="6" t="s">
        <v>47</v>
      </c>
      <c r="E17" s="62">
        <f>VLOOKUP(B16,lambda1,2,0)</f>
        <v>0.032</v>
      </c>
      <c r="F17" s="7" t="s">
        <v>34</v>
      </c>
    </row>
    <row r="18" spans="1:6" ht="18" customHeight="1">
      <c r="A18" s="4"/>
      <c r="B18" s="126" t="s">
        <v>48</v>
      </c>
      <c r="C18" s="127"/>
      <c r="D18" s="127"/>
      <c r="E18" s="127"/>
      <c r="F18" s="127"/>
    </row>
    <row r="19" spans="1:9" ht="18" customHeight="1">
      <c r="A19" s="4"/>
      <c r="B19" s="10" t="s">
        <v>71</v>
      </c>
      <c r="C19" s="17"/>
      <c r="D19" s="6" t="s">
        <v>51</v>
      </c>
      <c r="E19" s="69">
        <v>0.25</v>
      </c>
      <c r="F19" s="7" t="s">
        <v>2</v>
      </c>
      <c r="I19" s="2"/>
    </row>
    <row r="20" spans="1:6" ht="18" customHeight="1">
      <c r="A20" s="4"/>
      <c r="B20" s="10"/>
      <c r="C20" s="17"/>
      <c r="D20" s="6" t="s">
        <v>50</v>
      </c>
      <c r="E20" s="62">
        <v>0.036</v>
      </c>
      <c r="F20" s="7" t="s">
        <v>34</v>
      </c>
    </row>
    <row r="21" spans="1:6" ht="18" customHeight="1">
      <c r="A21" s="4"/>
      <c r="B21" s="10" t="s">
        <v>72</v>
      </c>
      <c r="C21" s="17"/>
      <c r="D21" s="6"/>
      <c r="E21" s="22"/>
      <c r="F21" s="7"/>
    </row>
    <row r="22" spans="1:6" ht="18" customHeight="1">
      <c r="A22" s="4"/>
      <c r="B22" s="10" t="s">
        <v>52</v>
      </c>
      <c r="C22" s="23"/>
      <c r="D22" s="6" t="s">
        <v>18</v>
      </c>
      <c r="E22" s="71">
        <v>0.7</v>
      </c>
      <c r="F22" s="7" t="s">
        <v>2</v>
      </c>
    </row>
    <row r="23" spans="1:6" ht="18" customHeight="1">
      <c r="A23" s="4"/>
      <c r="B23" s="10" t="s">
        <v>53</v>
      </c>
      <c r="C23" s="23"/>
      <c r="D23" s="6" t="s">
        <v>55</v>
      </c>
      <c r="E23" s="70">
        <v>0.18</v>
      </c>
      <c r="F23" s="7" t="s">
        <v>2</v>
      </c>
    </row>
    <row r="24" spans="1:6" ht="18" customHeight="1">
      <c r="A24" s="4"/>
      <c r="B24" s="10" t="s">
        <v>54</v>
      </c>
      <c r="C24" s="23"/>
      <c r="D24" s="6" t="s">
        <v>65</v>
      </c>
      <c r="E24" s="71">
        <v>0.07</v>
      </c>
      <c r="F24" s="7" t="s">
        <v>2</v>
      </c>
    </row>
    <row r="25" spans="1:6" ht="18" customHeight="1">
      <c r="A25" s="4"/>
      <c r="B25" s="10"/>
      <c r="C25" s="23"/>
      <c r="D25" s="6" t="s">
        <v>56</v>
      </c>
      <c r="E25" s="22">
        <v>0.16</v>
      </c>
      <c r="F25" s="7" t="s">
        <v>34</v>
      </c>
    </row>
    <row r="26" spans="1:6" ht="18" customHeight="1">
      <c r="A26" s="4"/>
      <c r="B26" s="10" t="s">
        <v>57</v>
      </c>
      <c r="C26" s="23"/>
      <c r="D26" s="6"/>
      <c r="E26" s="22"/>
      <c r="F26" s="7"/>
    </row>
    <row r="27" spans="1:6" ht="18" customHeight="1">
      <c r="A27" s="4"/>
      <c r="B27" s="10" t="s">
        <v>73</v>
      </c>
      <c r="C27" s="23"/>
      <c r="D27" s="6" t="s">
        <v>58</v>
      </c>
      <c r="E27" s="20">
        <v>0.013</v>
      </c>
      <c r="F27" s="7" t="s">
        <v>2</v>
      </c>
    </row>
    <row r="28" spans="1:6" ht="18" customHeight="1">
      <c r="A28" s="4"/>
      <c r="B28" s="10"/>
      <c r="C28" s="23"/>
      <c r="D28" s="6" t="s">
        <v>59</v>
      </c>
      <c r="E28" s="22">
        <v>0.23</v>
      </c>
      <c r="F28" s="7" t="s">
        <v>34</v>
      </c>
    </row>
    <row r="29" spans="1:6" ht="12.75" customHeight="1">
      <c r="A29" s="4"/>
      <c r="B29" s="10"/>
      <c r="C29" s="23"/>
      <c r="D29" s="6"/>
      <c r="E29" s="20"/>
      <c r="F29" s="7"/>
    </row>
    <row r="30" spans="1:6" ht="19.5" customHeight="1">
      <c r="A30" s="4"/>
      <c r="B30" s="10" t="s">
        <v>60</v>
      </c>
      <c r="C30" s="23"/>
      <c r="D30" s="6" t="s">
        <v>17</v>
      </c>
      <c r="E30" s="63">
        <v>6</v>
      </c>
      <c r="F30" s="8" t="s">
        <v>10</v>
      </c>
    </row>
    <row r="31" spans="1:6" ht="13.5" customHeight="1">
      <c r="A31" s="4"/>
      <c r="B31" s="10"/>
      <c r="C31" s="23"/>
      <c r="D31" s="6"/>
      <c r="E31" s="22"/>
      <c r="F31" s="7"/>
    </row>
    <row r="32" spans="1:6" ht="28.5" customHeight="1">
      <c r="A32" s="113" t="s">
        <v>61</v>
      </c>
      <c r="B32" s="116" t="s">
        <v>35</v>
      </c>
      <c r="C32" s="117"/>
      <c r="D32" s="9" t="s">
        <v>3</v>
      </c>
      <c r="E32" s="9" t="s">
        <v>5</v>
      </c>
      <c r="F32" s="9" t="s">
        <v>4</v>
      </c>
    </row>
    <row r="33" spans="1:6" ht="15" customHeight="1">
      <c r="A33" s="114"/>
      <c r="B33" s="118"/>
      <c r="C33" s="119"/>
      <c r="D33" s="24" t="s">
        <v>82</v>
      </c>
      <c r="E33" s="24" t="s">
        <v>0</v>
      </c>
      <c r="F33" s="24" t="s">
        <v>1</v>
      </c>
    </row>
    <row r="34" spans="1:6" ht="18" customHeight="1">
      <c r="A34" s="115"/>
      <c r="B34" s="101"/>
      <c r="C34" s="102"/>
      <c r="D34" s="25" t="s">
        <v>6</v>
      </c>
      <c r="E34" s="25" t="s">
        <v>2</v>
      </c>
      <c r="F34" s="25" t="s">
        <v>7</v>
      </c>
    </row>
    <row r="35" spans="1:6" ht="18" customHeight="1">
      <c r="A35" s="24">
        <v>1</v>
      </c>
      <c r="B35" s="103" t="s">
        <v>8</v>
      </c>
      <c r="C35" s="104"/>
      <c r="D35" s="28"/>
      <c r="E35" s="29"/>
      <c r="F35" s="29">
        <v>0.1</v>
      </c>
    </row>
    <row r="36" spans="1:6" ht="18" customHeight="1">
      <c r="A36" s="24">
        <v>2</v>
      </c>
      <c r="B36" s="103" t="s">
        <v>62</v>
      </c>
      <c r="C36" s="104"/>
      <c r="D36" s="29">
        <f>E28</f>
        <v>0.23</v>
      </c>
      <c r="E36" s="29">
        <f>E27</f>
        <v>0.013</v>
      </c>
      <c r="F36" s="29">
        <f>E36/D36</f>
        <v>0.056521739130434775</v>
      </c>
    </row>
    <row r="37" spans="1:6" ht="18" customHeight="1">
      <c r="A37" s="24">
        <v>3</v>
      </c>
      <c r="B37" s="103" t="s">
        <v>19</v>
      </c>
      <c r="C37" s="104"/>
      <c r="D37" s="29"/>
      <c r="E37" s="29">
        <v>0.25</v>
      </c>
      <c r="F37" s="29">
        <v>0.16</v>
      </c>
    </row>
    <row r="38" spans="1:6" ht="18" customHeight="1">
      <c r="A38" s="24">
        <v>4</v>
      </c>
      <c r="B38" s="103" t="s">
        <v>23</v>
      </c>
      <c r="C38" s="104"/>
      <c r="D38" s="29">
        <f>E25</f>
        <v>0.16</v>
      </c>
      <c r="E38" s="29">
        <f>E23</f>
        <v>0.18</v>
      </c>
      <c r="F38" s="29">
        <f>E38/D38</f>
        <v>1.125</v>
      </c>
    </row>
    <row r="39" spans="1:6" ht="18" customHeight="1">
      <c r="A39" s="24">
        <v>5</v>
      </c>
      <c r="B39" s="103" t="s">
        <v>49</v>
      </c>
      <c r="C39" s="104"/>
      <c r="D39" s="30">
        <f>E20</f>
        <v>0.036</v>
      </c>
      <c r="E39" s="30">
        <f>E19</f>
        <v>0.25</v>
      </c>
      <c r="F39" s="29">
        <f>E39/D39</f>
        <v>6.944444444444445</v>
      </c>
    </row>
    <row r="40" spans="1:6" ht="18" customHeight="1">
      <c r="A40" s="24">
        <v>6</v>
      </c>
      <c r="B40" s="103" t="str">
        <f>B16</f>
        <v>EPS-032 FASADA LAMBDA SUPER</v>
      </c>
      <c r="C40" s="104"/>
      <c r="D40" s="29">
        <f>E17</f>
        <v>0.032</v>
      </c>
      <c r="E40" s="29">
        <f>E16</f>
        <v>0.25</v>
      </c>
      <c r="F40" s="29">
        <f>E40/D40</f>
        <v>7.8125</v>
      </c>
    </row>
    <row r="41" spans="1:6" ht="18" customHeight="1">
      <c r="A41" s="24">
        <v>7</v>
      </c>
      <c r="B41" s="26" t="s">
        <v>63</v>
      </c>
      <c r="C41" s="27"/>
      <c r="D41" s="29">
        <f>E14</f>
        <v>0.251</v>
      </c>
      <c r="E41" s="29">
        <f>E13</f>
        <v>0.012</v>
      </c>
      <c r="F41" s="29">
        <f>E41/D41</f>
        <v>0.04780876494023904</v>
      </c>
    </row>
    <row r="42" spans="1:6" ht="18" customHeight="1">
      <c r="A42" s="24">
        <v>8</v>
      </c>
      <c r="B42" s="26" t="s">
        <v>64</v>
      </c>
      <c r="C42" s="27"/>
      <c r="D42" s="29">
        <f>E11</f>
        <v>0.18</v>
      </c>
      <c r="E42" s="29">
        <f>E10</f>
        <v>0.005</v>
      </c>
      <c r="F42" s="29">
        <f>E42/D42</f>
        <v>0.02777777777777778</v>
      </c>
    </row>
    <row r="43" spans="1:6" ht="18" customHeight="1">
      <c r="A43" s="24">
        <v>9</v>
      </c>
      <c r="B43" s="103" t="s">
        <v>9</v>
      </c>
      <c r="C43" s="104"/>
      <c r="D43" s="29"/>
      <c r="E43" s="29"/>
      <c r="F43" s="29">
        <v>0.04</v>
      </c>
    </row>
    <row r="44" spans="1:6" ht="15" customHeight="1">
      <c r="A44" s="31"/>
      <c r="B44" s="31"/>
      <c r="C44" s="31"/>
      <c r="D44" s="31"/>
      <c r="E44" s="31"/>
      <c r="F44" s="31"/>
    </row>
    <row r="45" spans="1:6" ht="18" customHeight="1">
      <c r="A45" s="24">
        <v>10</v>
      </c>
      <c r="B45" s="103" t="s">
        <v>113</v>
      </c>
      <c r="C45" s="107"/>
      <c r="D45" s="107"/>
      <c r="E45" s="108"/>
      <c r="F45" s="32">
        <f>SUM(F35:F38,F40,F41,F42,F43)</f>
        <v>9.369608281848452</v>
      </c>
    </row>
    <row r="46" spans="1:6" ht="18" customHeight="1">
      <c r="A46" s="24">
        <v>11</v>
      </c>
      <c r="B46" s="103" t="s">
        <v>114</v>
      </c>
      <c r="C46" s="107"/>
      <c r="D46" s="107"/>
      <c r="E46" s="108"/>
      <c r="F46" s="32">
        <f>SUM(F35,F36,F37,C51,F40,F41,F42,F44)</f>
        <v>12.781500063784986</v>
      </c>
    </row>
    <row r="47" spans="1:6" ht="18" customHeight="1">
      <c r="A47" s="24">
        <v>12</v>
      </c>
      <c r="B47" s="103" t="s">
        <v>112</v>
      </c>
      <c r="C47" s="107"/>
      <c r="D47" s="107"/>
      <c r="E47" s="108"/>
      <c r="F47" s="32">
        <f>(F45+F46)/2</f>
        <v>11.07555417281672</v>
      </c>
    </row>
    <row r="48" spans="1:6" ht="12" customHeight="1">
      <c r="A48" s="4"/>
      <c r="B48" s="4"/>
      <c r="C48" s="4"/>
      <c r="D48" s="4"/>
      <c r="E48" s="4"/>
      <c r="F48" s="4"/>
    </row>
    <row r="49" spans="1:6" s="14" customFormat="1" ht="15" customHeight="1">
      <c r="A49" s="33"/>
      <c r="B49" s="33" t="s">
        <v>78</v>
      </c>
      <c r="C49" s="33"/>
      <c r="D49" s="33"/>
      <c r="E49" s="33"/>
      <c r="F49" s="33"/>
    </row>
    <row r="50" spans="1:6" ht="14.25" customHeight="1">
      <c r="A50" s="4"/>
      <c r="B50" s="34" t="s">
        <v>83</v>
      </c>
      <c r="C50" s="8"/>
      <c r="D50" s="4"/>
      <c r="E50" s="4"/>
      <c r="F50" s="4"/>
    </row>
    <row r="51" spans="1:6" ht="22.5" customHeight="1">
      <c r="A51" s="4"/>
      <c r="B51" s="35" t="s">
        <v>79</v>
      </c>
      <c r="C51" s="36">
        <f>1/(C52/F38+C53/F39)</f>
        <v>4.576891781936533</v>
      </c>
      <c r="D51" s="4"/>
      <c r="E51" s="4"/>
      <c r="F51" s="4"/>
    </row>
    <row r="52" spans="1:6" ht="15" customHeight="1">
      <c r="A52" s="4"/>
      <c r="B52" s="37" t="s">
        <v>80</v>
      </c>
      <c r="C52" s="38">
        <f>E24/E22</f>
        <v>0.10000000000000002</v>
      </c>
      <c r="D52" s="4"/>
      <c r="E52" s="4"/>
      <c r="F52" s="4"/>
    </row>
    <row r="53" spans="1:6" ht="15" customHeight="1">
      <c r="A53" s="4"/>
      <c r="B53" s="37" t="s">
        <v>81</v>
      </c>
      <c r="C53" s="38">
        <f>(E22-E24)/E22</f>
        <v>0.8999999999999999</v>
      </c>
      <c r="D53" s="4"/>
      <c r="E53" s="4"/>
      <c r="F53" s="4"/>
    </row>
    <row r="54" spans="1:6" ht="6.75" customHeight="1">
      <c r="A54" s="4"/>
      <c r="B54" s="4"/>
      <c r="C54" s="4"/>
      <c r="D54" s="4"/>
      <c r="E54" s="4"/>
      <c r="F54" s="4"/>
    </row>
    <row r="55" spans="1:6" s="13" customFormat="1" ht="18" customHeight="1">
      <c r="A55" s="24">
        <v>13</v>
      </c>
      <c r="B55" s="103" t="s">
        <v>66</v>
      </c>
      <c r="C55" s="107"/>
      <c r="D55" s="107"/>
      <c r="E55" s="108"/>
      <c r="F55" s="32">
        <f>1/F47</f>
        <v>0.09028893583080018</v>
      </c>
    </row>
    <row r="56" spans="1:6" ht="8.25" customHeight="1">
      <c r="A56" s="4"/>
      <c r="B56" s="4"/>
      <c r="C56" s="4"/>
      <c r="D56" s="4"/>
      <c r="E56" s="4"/>
      <c r="F56" s="4"/>
    </row>
    <row r="57" spans="1:6" ht="15" customHeight="1">
      <c r="A57" s="4"/>
      <c r="B57" s="33" t="s">
        <v>77</v>
      </c>
      <c r="C57" s="4"/>
      <c r="D57" s="4"/>
      <c r="E57" s="4"/>
      <c r="F57" s="4"/>
    </row>
    <row r="58" spans="1:6" ht="14.25" customHeight="1">
      <c r="A58" s="4"/>
      <c r="B58" s="39" t="s">
        <v>74</v>
      </c>
      <c r="C58" s="4"/>
      <c r="D58" s="4"/>
      <c r="E58" s="4"/>
      <c r="F58" s="4"/>
    </row>
    <row r="59" spans="1:6" ht="6" customHeight="1">
      <c r="A59" s="4"/>
      <c r="B59" s="4"/>
      <c r="C59" s="4"/>
      <c r="D59" s="4"/>
      <c r="E59" s="4"/>
      <c r="F59" s="4"/>
    </row>
    <row r="60" spans="1:6" ht="15" customHeight="1">
      <c r="A60" s="4"/>
      <c r="B60" s="4"/>
      <c r="C60" s="4"/>
      <c r="D60" s="4"/>
      <c r="E60" s="4"/>
      <c r="F60" s="4"/>
    </row>
    <row r="61" spans="1:6" ht="15" customHeight="1">
      <c r="A61" s="4"/>
      <c r="B61" s="4"/>
      <c r="C61" s="4"/>
      <c r="D61" s="4"/>
      <c r="E61" s="4"/>
      <c r="F61" s="4"/>
    </row>
    <row r="62" spans="1:6" ht="15" customHeight="1">
      <c r="A62" s="4"/>
      <c r="B62" s="4"/>
      <c r="C62" s="4"/>
      <c r="D62" s="4"/>
      <c r="E62" s="4"/>
      <c r="F62" s="4"/>
    </row>
    <row r="63" spans="1:6" ht="15" customHeight="1">
      <c r="A63" s="4"/>
      <c r="B63" s="4"/>
      <c r="C63" s="4"/>
      <c r="D63" s="4"/>
      <c r="E63" s="4"/>
      <c r="F63" s="4"/>
    </row>
    <row r="64" spans="1:6" ht="15" customHeight="1">
      <c r="A64" s="4"/>
      <c r="B64" s="4"/>
      <c r="C64" s="4"/>
      <c r="D64" s="4"/>
      <c r="E64" s="4"/>
      <c r="F64" s="4"/>
    </row>
    <row r="65" spans="1:6" ht="15" customHeight="1">
      <c r="A65" s="4"/>
      <c r="B65" s="4"/>
      <c r="C65" s="4"/>
      <c r="D65" s="4"/>
      <c r="E65" s="4"/>
      <c r="F65" s="4"/>
    </row>
    <row r="66" spans="1:6" ht="15" customHeight="1">
      <c r="A66" s="4"/>
      <c r="B66" s="4"/>
      <c r="C66" s="4"/>
      <c r="D66" s="4"/>
      <c r="E66" s="4"/>
      <c r="F66" s="4"/>
    </row>
    <row r="67" spans="1:6" ht="3" customHeight="1">
      <c r="A67" s="4"/>
      <c r="B67" s="4"/>
      <c r="C67" s="4"/>
      <c r="D67" s="4"/>
      <c r="E67" s="4"/>
      <c r="F67" s="4"/>
    </row>
    <row r="68" spans="1:6" ht="15" customHeight="1">
      <c r="A68" s="4"/>
      <c r="B68" s="39" t="s">
        <v>75</v>
      </c>
      <c r="C68" s="4"/>
      <c r="D68" s="4"/>
      <c r="E68" s="4"/>
      <c r="F68" s="4"/>
    </row>
    <row r="69" spans="1:6" ht="15" customHeight="1">
      <c r="A69" s="4"/>
      <c r="B69" s="40" t="s">
        <v>88</v>
      </c>
      <c r="C69" s="41" t="s">
        <v>89</v>
      </c>
      <c r="D69" s="36">
        <f>E16-0.015</f>
        <v>0.235</v>
      </c>
      <c r="E69" s="42" t="s">
        <v>2</v>
      </c>
      <c r="F69" s="4"/>
    </row>
    <row r="70" spans="1:6" ht="15" customHeight="1">
      <c r="A70" s="4"/>
      <c r="B70" s="40" t="s">
        <v>76</v>
      </c>
      <c r="C70" s="41" t="s">
        <v>85</v>
      </c>
      <c r="D70" s="36">
        <f>E16+E19</f>
        <v>0.5</v>
      </c>
      <c r="E70" s="42" t="s">
        <v>2</v>
      </c>
      <c r="F70" s="4"/>
    </row>
    <row r="71" spans="1:6" ht="15" customHeight="1">
      <c r="A71" s="4"/>
      <c r="B71" s="40" t="s">
        <v>86</v>
      </c>
      <c r="C71" s="41" t="s">
        <v>87</v>
      </c>
      <c r="D71" s="36">
        <f>0.8*(D69/D70)</f>
        <v>0.376</v>
      </c>
      <c r="E71" s="43" t="s">
        <v>11</v>
      </c>
      <c r="F71" s="4"/>
    </row>
    <row r="72" spans="1:6" ht="15" customHeight="1">
      <c r="A72" s="4"/>
      <c r="B72" s="40" t="s">
        <v>84</v>
      </c>
      <c r="C72" s="41" t="s">
        <v>93</v>
      </c>
      <c r="D72" s="44">
        <v>2.826E-05</v>
      </c>
      <c r="E72" s="42" t="s">
        <v>90</v>
      </c>
      <c r="F72" s="4"/>
    </row>
    <row r="73" spans="1:6" ht="15" customHeight="1">
      <c r="A73" s="4"/>
      <c r="B73" s="31" t="s">
        <v>91</v>
      </c>
      <c r="C73" s="41" t="s">
        <v>92</v>
      </c>
      <c r="D73" s="45">
        <v>50</v>
      </c>
      <c r="E73" s="42" t="s">
        <v>34</v>
      </c>
      <c r="F73" s="4"/>
    </row>
    <row r="74" spans="1:6" ht="15" customHeight="1">
      <c r="A74" s="4"/>
      <c r="B74" s="31" t="s">
        <v>94</v>
      </c>
      <c r="C74" s="41" t="s">
        <v>95</v>
      </c>
      <c r="D74" s="46">
        <f>E30</f>
        <v>6</v>
      </c>
      <c r="E74" s="47" t="s">
        <v>10</v>
      </c>
      <c r="F74" s="4"/>
    </row>
    <row r="75" spans="1:6" ht="15" customHeight="1">
      <c r="A75" s="4"/>
      <c r="B75" s="31" t="s">
        <v>96</v>
      </c>
      <c r="C75" s="48"/>
      <c r="D75" s="31"/>
      <c r="E75" s="31"/>
      <c r="F75" s="4"/>
    </row>
    <row r="76" spans="1:6" ht="15" customHeight="1">
      <c r="A76" s="4"/>
      <c r="B76" s="31" t="s">
        <v>97</v>
      </c>
      <c r="C76" s="41" t="s">
        <v>98</v>
      </c>
      <c r="D76" s="36">
        <f>SUM(F42,F41,F40,F38)</f>
        <v>9.013086542718018</v>
      </c>
      <c r="E76" s="47" t="s">
        <v>116</v>
      </c>
      <c r="F76" s="4"/>
    </row>
    <row r="77" spans="1:6" ht="15" customHeight="1">
      <c r="A77" s="4"/>
      <c r="B77" s="31" t="s">
        <v>99</v>
      </c>
      <c r="C77" s="41" t="s">
        <v>100</v>
      </c>
      <c r="D77" s="36">
        <f>F47</f>
        <v>11.07555417281672</v>
      </c>
      <c r="E77" s="47" t="s">
        <v>116</v>
      </c>
      <c r="F77" s="4"/>
    </row>
    <row r="78" spans="1:6" ht="15" customHeight="1">
      <c r="A78" s="4"/>
      <c r="B78" s="4"/>
      <c r="C78" s="49"/>
      <c r="D78" s="4"/>
      <c r="E78" s="4"/>
      <c r="F78" s="4"/>
    </row>
    <row r="79" spans="1:6" s="13" customFormat="1" ht="18" customHeight="1">
      <c r="A79" s="18">
        <v>14</v>
      </c>
      <c r="B79" s="128" t="s">
        <v>115</v>
      </c>
      <c r="C79" s="129"/>
      <c r="D79" s="129"/>
      <c r="E79" s="130"/>
      <c r="F79" s="50">
        <f>D71*((D73*D74*D72)/D70)*(D76/D77)^2</f>
        <v>0.0042220891940299675</v>
      </c>
    </row>
    <row r="80" spans="1:6" s="13" customFormat="1" ht="18" customHeight="1">
      <c r="A80" s="51"/>
      <c r="B80" s="52"/>
      <c r="C80" s="53"/>
      <c r="D80" s="53"/>
      <c r="E80" s="53"/>
      <c r="F80" s="54"/>
    </row>
    <row r="81" spans="1:6" ht="16.5" customHeight="1">
      <c r="A81" s="19">
        <v>15</v>
      </c>
      <c r="B81" s="120" t="s">
        <v>101</v>
      </c>
      <c r="C81" s="121"/>
      <c r="D81" s="121"/>
      <c r="E81" s="121"/>
      <c r="F81" s="55">
        <f>F55+F79</f>
        <v>0.09451102502483015</v>
      </c>
    </row>
    <row r="82" spans="1:6" ht="14.25" customHeight="1">
      <c r="A82" s="4"/>
      <c r="B82" s="4"/>
      <c r="C82" s="4"/>
      <c r="D82" s="4"/>
      <c r="E82" s="4"/>
      <c r="F82" s="4"/>
    </row>
    <row r="83" spans="1:6" ht="14.25" customHeight="1">
      <c r="A83" s="4"/>
      <c r="B83" s="4"/>
      <c r="C83" s="4"/>
      <c r="D83" s="4"/>
      <c r="E83" s="4"/>
      <c r="F83" s="4"/>
    </row>
    <row r="84" spans="1:6" ht="14.25" customHeight="1">
      <c r="A84" s="4"/>
      <c r="B84" s="4"/>
      <c r="C84" s="4"/>
      <c r="D84" s="4"/>
      <c r="E84" s="4"/>
      <c r="F84" s="4"/>
    </row>
    <row r="85" spans="1:6" ht="14.25" customHeight="1">
      <c r="A85" s="4"/>
      <c r="B85" s="4"/>
      <c r="C85" s="4"/>
      <c r="D85" s="4"/>
      <c r="E85" s="4"/>
      <c r="F85" s="4"/>
    </row>
    <row r="86" spans="1:6" ht="14.25" customHeight="1">
      <c r="A86" s="4"/>
      <c r="B86" s="4"/>
      <c r="C86" s="4"/>
      <c r="D86" s="4"/>
      <c r="E86" s="4"/>
      <c r="F86" s="4"/>
    </row>
    <row r="87" spans="1:6" ht="14.25" customHeight="1">
      <c r="A87" s="4"/>
      <c r="B87" s="4"/>
      <c r="C87" s="4"/>
      <c r="D87" s="4"/>
      <c r="E87" s="4"/>
      <c r="F87" s="4"/>
    </row>
    <row r="88" spans="1:6" ht="14.25" customHeight="1">
      <c r="A88" s="4"/>
      <c r="B88" s="4"/>
      <c r="C88" s="4"/>
      <c r="D88" s="4"/>
      <c r="E88" s="4"/>
      <c r="F88" s="4"/>
    </row>
    <row r="89" spans="1:6" ht="14.25" customHeight="1">
      <c r="A89" s="4"/>
      <c r="B89" s="4"/>
      <c r="C89" s="4"/>
      <c r="D89" s="4"/>
      <c r="E89" s="4"/>
      <c r="F89" s="4"/>
    </row>
    <row r="90" spans="1:6" ht="14.25" customHeight="1">
      <c r="A90" s="4"/>
      <c r="B90" s="4"/>
      <c r="C90" s="4"/>
      <c r="D90" s="4"/>
      <c r="E90" s="4"/>
      <c r="F90" s="4"/>
    </row>
    <row r="91" spans="1:6" ht="14.25" customHeight="1">
      <c r="A91" s="4"/>
      <c r="B91" s="4"/>
      <c r="C91" s="4"/>
      <c r="D91" s="4"/>
      <c r="E91" s="4"/>
      <c r="F91" s="4"/>
    </row>
    <row r="92" spans="1:6" ht="14.25" customHeight="1">
      <c r="A92" s="4"/>
      <c r="B92" s="4"/>
      <c r="C92" s="4"/>
      <c r="D92" s="4"/>
      <c r="E92" s="4"/>
      <c r="F92" s="4"/>
    </row>
    <row r="93" spans="1:6" ht="14.25" customHeight="1">
      <c r="A93" s="4"/>
      <c r="B93" s="4"/>
      <c r="C93" s="4"/>
      <c r="D93" s="4"/>
      <c r="E93" s="4"/>
      <c r="F93" s="4"/>
    </row>
    <row r="94" spans="1:6" ht="14.25" customHeight="1">
      <c r="A94" s="4"/>
      <c r="B94" s="4"/>
      <c r="C94" s="4"/>
      <c r="D94" s="4"/>
      <c r="E94" s="4"/>
      <c r="F94" s="4"/>
    </row>
    <row r="95" spans="1:6" ht="14.25" customHeight="1">
      <c r="A95" s="4"/>
      <c r="B95" s="4"/>
      <c r="C95" s="4"/>
      <c r="D95" s="4"/>
      <c r="E95" s="4"/>
      <c r="F95" s="4"/>
    </row>
    <row r="96" spans="1:6" ht="14.25" customHeight="1">
      <c r="A96" s="4"/>
      <c r="B96" s="4"/>
      <c r="C96" s="4"/>
      <c r="D96" s="4"/>
      <c r="E96" s="4"/>
      <c r="F96" s="4"/>
    </row>
    <row r="97" spans="1:6" ht="14.25" customHeight="1">
      <c r="A97" s="4"/>
      <c r="B97" s="4"/>
      <c r="C97" s="4"/>
      <c r="D97" s="4"/>
      <c r="E97" s="4"/>
      <c r="F97" s="4"/>
    </row>
    <row r="98" spans="1:6" ht="14.25" customHeight="1">
      <c r="A98" s="4"/>
      <c r="B98" s="4"/>
      <c r="C98" s="4"/>
      <c r="D98" s="4"/>
      <c r="E98" s="4"/>
      <c r="F98" s="4"/>
    </row>
    <row r="99" spans="1:6" ht="14.25" customHeight="1">
      <c r="A99" s="4"/>
      <c r="B99" s="4"/>
      <c r="C99" s="4"/>
      <c r="D99" s="4"/>
      <c r="E99" s="4"/>
      <c r="F99" s="4"/>
    </row>
    <row r="100" spans="1:6" ht="14.25" customHeight="1">
      <c r="A100" s="4"/>
      <c r="B100" s="4"/>
      <c r="C100" s="4"/>
      <c r="D100" s="4"/>
      <c r="E100" s="4"/>
      <c r="F100" s="4"/>
    </row>
    <row r="101" spans="1:6" ht="14.25" customHeight="1">
      <c r="A101" s="4"/>
      <c r="B101" s="4"/>
      <c r="C101" s="4"/>
      <c r="D101" s="4"/>
      <c r="E101" s="4"/>
      <c r="F101" s="4"/>
    </row>
    <row r="102" spans="1:6" ht="14.25" customHeight="1">
      <c r="A102" s="4"/>
      <c r="B102" s="4"/>
      <c r="C102" s="4"/>
      <c r="D102" s="4"/>
      <c r="E102" s="4"/>
      <c r="F102" s="4"/>
    </row>
    <row r="103" spans="1:6" ht="12.75">
      <c r="A103" s="4"/>
      <c r="B103" s="4"/>
      <c r="C103" s="4"/>
      <c r="D103" s="4"/>
      <c r="E103" s="4"/>
      <c r="F103" s="4"/>
    </row>
    <row r="104" spans="1:6" ht="12.75">
      <c r="A104" s="4"/>
      <c r="B104" s="4"/>
      <c r="C104" s="4"/>
      <c r="D104" s="4"/>
      <c r="E104" s="4"/>
      <c r="F104" s="4"/>
    </row>
    <row r="105" spans="1:6" ht="12.75">
      <c r="A105" s="4"/>
      <c r="B105" s="4"/>
      <c r="C105" s="4"/>
      <c r="D105" s="4"/>
      <c r="E105" s="4"/>
      <c r="F105" s="4"/>
    </row>
    <row r="106" spans="1:6" ht="12.75">
      <c r="A106" s="4"/>
      <c r="B106" s="4"/>
      <c r="C106" s="4"/>
      <c r="D106" s="4"/>
      <c r="E106" s="4"/>
      <c r="F106" s="4"/>
    </row>
    <row r="107" spans="1:6" ht="12.75">
      <c r="A107" s="4"/>
      <c r="B107" s="4"/>
      <c r="C107" s="4"/>
      <c r="D107" s="4"/>
      <c r="E107" s="4"/>
      <c r="F107" s="4"/>
    </row>
    <row r="108" spans="1:6" ht="12.75">
      <c r="A108" s="4"/>
      <c r="B108" s="4"/>
      <c r="C108" s="4"/>
      <c r="D108" s="4"/>
      <c r="E108" s="4"/>
      <c r="F108" s="4"/>
    </row>
    <row r="109" spans="1:6" ht="12.75">
      <c r="A109" s="4"/>
      <c r="B109" s="4"/>
      <c r="C109" s="4"/>
      <c r="D109" s="4"/>
      <c r="E109" s="4"/>
      <c r="F109" s="4"/>
    </row>
    <row r="110" spans="1:6" ht="12.75">
      <c r="A110" s="4"/>
      <c r="B110" s="4"/>
      <c r="C110" s="4"/>
      <c r="D110" s="4"/>
      <c r="E110" s="4"/>
      <c r="F110" s="4"/>
    </row>
    <row r="111" spans="1:6" ht="32.25" customHeight="1">
      <c r="A111" s="4"/>
      <c r="B111" s="1"/>
      <c r="C111" s="1"/>
      <c r="D111" s="4"/>
      <c r="E111" s="4"/>
      <c r="F111" s="4"/>
    </row>
    <row r="112" spans="1:6" ht="12" customHeight="1" hidden="1">
      <c r="A112" s="4"/>
      <c r="B112" s="1"/>
      <c r="C112" s="3">
        <v>0.04</v>
      </c>
      <c r="D112" s="4"/>
      <c r="E112" s="4"/>
      <c r="F112" s="4"/>
    </row>
    <row r="113" spans="1:6" ht="15" customHeight="1" hidden="1">
      <c r="A113" s="4"/>
      <c r="B113" s="1"/>
      <c r="C113" s="56">
        <v>0.038</v>
      </c>
      <c r="D113" s="4"/>
      <c r="E113" s="4"/>
      <c r="F113" s="4"/>
    </row>
    <row r="114" spans="1:6" ht="14.25" customHeight="1" hidden="1">
      <c r="A114" s="4"/>
      <c r="B114" s="4"/>
      <c r="C114" s="3">
        <v>0.036</v>
      </c>
      <c r="D114" s="4"/>
      <c r="E114" s="4"/>
      <c r="F114" s="4"/>
    </row>
    <row r="115" spans="1:6" ht="15.75" customHeight="1" hidden="1">
      <c r="A115" s="4"/>
      <c r="B115" s="4"/>
      <c r="C115" s="4"/>
      <c r="D115" s="4"/>
      <c r="E115" s="4"/>
      <c r="F115" s="4"/>
    </row>
    <row r="116" spans="1:6" ht="15" customHeight="1" hidden="1">
      <c r="A116" s="4"/>
      <c r="B116" s="1" t="s">
        <v>20</v>
      </c>
      <c r="C116" s="3">
        <v>0.04</v>
      </c>
      <c r="D116" s="4"/>
      <c r="E116" s="4"/>
      <c r="F116" s="4"/>
    </row>
    <row r="117" spans="1:6" ht="13.5" customHeight="1" hidden="1">
      <c r="A117" s="4"/>
      <c r="B117" s="1" t="s">
        <v>21</v>
      </c>
      <c r="C117" s="56">
        <v>0.038</v>
      </c>
      <c r="D117" s="4"/>
      <c r="E117" s="4"/>
      <c r="F117" s="4"/>
    </row>
    <row r="118" spans="1:6" ht="19.5" customHeight="1" hidden="1">
      <c r="A118" s="4"/>
      <c r="B118" s="1" t="s">
        <v>22</v>
      </c>
      <c r="C118" s="3">
        <v>0.036</v>
      </c>
      <c r="D118" s="4"/>
      <c r="E118" s="4"/>
      <c r="F118" s="4"/>
    </row>
    <row r="119" spans="1:6" ht="14.25" customHeight="1" hidden="1">
      <c r="A119" s="4"/>
      <c r="B119" s="1" t="s">
        <v>15</v>
      </c>
      <c r="C119" s="4">
        <v>0.033</v>
      </c>
      <c r="D119" s="4"/>
      <c r="E119" s="4"/>
      <c r="F119" s="4"/>
    </row>
    <row r="120" spans="1:6" ht="19.5" customHeight="1" hidden="1">
      <c r="A120" s="4"/>
      <c r="B120" s="1" t="s">
        <v>16</v>
      </c>
      <c r="C120" s="1">
        <v>0.032</v>
      </c>
      <c r="D120" s="4"/>
      <c r="E120" s="4"/>
      <c r="F120" s="4"/>
    </row>
    <row r="121" spans="1:6" ht="10.5" customHeight="1">
      <c r="A121" s="4"/>
      <c r="B121" s="4"/>
      <c r="C121" s="4"/>
      <c r="D121" s="4"/>
      <c r="E121" s="4"/>
      <c r="F121" s="4"/>
    </row>
    <row r="122" spans="1:6" ht="19.5" customHeight="1">
      <c r="A122" s="4"/>
      <c r="B122" s="4"/>
      <c r="C122" s="4"/>
      <c r="D122" s="4"/>
      <c r="E122" s="4"/>
      <c r="F122" s="4"/>
    </row>
    <row r="123" spans="1:6" ht="19.5" customHeight="1">
      <c r="A123" s="4"/>
      <c r="B123" s="4"/>
      <c r="C123" s="4"/>
      <c r="D123" s="4"/>
      <c r="E123" s="4"/>
      <c r="F123" s="4"/>
    </row>
    <row r="124" spans="1:6" ht="12" customHeight="1">
      <c r="A124" s="4"/>
      <c r="B124" s="4"/>
      <c r="C124" s="4"/>
      <c r="D124" s="4"/>
      <c r="E124" s="4"/>
      <c r="F124" s="4"/>
    </row>
    <row r="125" spans="1:6" ht="17.25" customHeight="1" hidden="1">
      <c r="A125" s="4"/>
      <c r="B125" s="4"/>
      <c r="C125" s="4" t="s">
        <v>24</v>
      </c>
      <c r="D125" s="57" t="e">
        <f>#REF!*(#REF!+#REF!-0.015)</f>
        <v>#REF!</v>
      </c>
      <c r="E125" s="4"/>
      <c r="F125" s="4"/>
    </row>
    <row r="126" spans="1:6" ht="13.5" customHeight="1" hidden="1">
      <c r="A126" s="4"/>
      <c r="B126" s="4"/>
      <c r="C126" s="4" t="s">
        <v>25</v>
      </c>
      <c r="D126" s="57" t="e">
        <f>(#REF!-#REF!)*(#REF!+#REF!-0.015)</f>
        <v>#REF!</v>
      </c>
      <c r="E126" s="4"/>
      <c r="F126" s="4"/>
    </row>
    <row r="127" spans="1:6" ht="20.25" customHeight="1" hidden="1">
      <c r="A127" s="4"/>
      <c r="B127" s="4"/>
      <c r="C127" s="4" t="s">
        <v>26</v>
      </c>
      <c r="D127" s="57" t="e">
        <f>D125+D126</f>
        <v>#REF!</v>
      </c>
      <c r="E127" s="4"/>
      <c r="F127" s="4"/>
    </row>
    <row r="128" spans="1:6" ht="25.5" customHeight="1" hidden="1">
      <c r="A128" s="4"/>
      <c r="B128" s="4"/>
      <c r="C128" s="4" t="s">
        <v>27</v>
      </c>
      <c r="D128" s="4" t="e">
        <f>D125/D127</f>
        <v>#REF!</v>
      </c>
      <c r="E128" s="4"/>
      <c r="F128" s="4"/>
    </row>
    <row r="129" spans="1:6" ht="18.75" customHeight="1" hidden="1">
      <c r="A129" s="4"/>
      <c r="B129" s="4"/>
      <c r="C129" s="4" t="s">
        <v>28</v>
      </c>
      <c r="D129" s="4" t="e">
        <f>D126/D127</f>
        <v>#REF!</v>
      </c>
      <c r="E129" s="4"/>
      <c r="F129" s="4"/>
    </row>
    <row r="130" spans="1:6" ht="36.75" customHeight="1" hidden="1">
      <c r="A130" s="4"/>
      <c r="B130" s="4"/>
      <c r="C130" s="58" t="s">
        <v>29</v>
      </c>
      <c r="D130" s="59" t="e">
        <f>#REF!+#REF!+#REF!+#REF!+#REF!+#REF!</f>
        <v>#REF!</v>
      </c>
      <c r="E130" s="4"/>
      <c r="F130" s="4"/>
    </row>
    <row r="131" spans="1:6" ht="21" customHeight="1" hidden="1">
      <c r="A131" s="4"/>
      <c r="B131" s="4"/>
      <c r="C131" s="58" t="s">
        <v>30</v>
      </c>
      <c r="D131" s="59" t="e">
        <f>#REF!+#REF!+#REF!+#REF!+#REF!+#REF!</f>
        <v>#REF!</v>
      </c>
      <c r="E131" s="4"/>
      <c r="F131" s="4"/>
    </row>
    <row r="132" spans="1:6" ht="18.75" customHeight="1" hidden="1">
      <c r="A132" s="4"/>
      <c r="B132" s="4"/>
      <c r="C132" s="60" t="s">
        <v>31</v>
      </c>
      <c r="D132" s="61" t="e">
        <f>1/((D128/D130)+(D129/D131))</f>
        <v>#REF!</v>
      </c>
      <c r="E132" s="4"/>
      <c r="F132" s="4"/>
    </row>
    <row r="133" spans="1:6" ht="12.75" hidden="1">
      <c r="A133" s="4"/>
      <c r="B133" s="4"/>
      <c r="C133" s="4" t="s">
        <v>32</v>
      </c>
      <c r="D133" s="59" t="e">
        <f>1/((D128/#REF!)+(D129/#REF!))</f>
        <v>#REF!</v>
      </c>
      <c r="E133" s="4"/>
      <c r="F133" s="4"/>
    </row>
    <row r="134" spans="1:6" ht="12.75" hidden="1">
      <c r="A134" s="4"/>
      <c r="B134" s="4"/>
      <c r="C134" s="60" t="s">
        <v>33</v>
      </c>
      <c r="D134" s="61" t="e">
        <f>#REF!+#REF!+#REF!+D133+#REF!+#REF!</f>
        <v>#REF!</v>
      </c>
      <c r="E134" s="4"/>
      <c r="F134" s="4"/>
    </row>
    <row r="135" spans="1:6" ht="12.75">
      <c r="A135" s="4"/>
      <c r="B135" s="4"/>
      <c r="C135" s="4"/>
      <c r="D135" s="4"/>
      <c r="E135" s="4"/>
      <c r="F135" s="4"/>
    </row>
    <row r="136" spans="1:6" ht="12.75">
      <c r="A136" s="4"/>
      <c r="B136" s="4"/>
      <c r="C136" s="4"/>
      <c r="D136" s="4"/>
      <c r="E136" s="4"/>
      <c r="F136" s="4"/>
    </row>
    <row r="137" spans="1:6" ht="12.75">
      <c r="A137" s="4"/>
      <c r="B137" s="4"/>
      <c r="C137" s="4"/>
      <c r="D137" s="4"/>
      <c r="E137" s="4"/>
      <c r="F137" s="4"/>
    </row>
    <row r="138" spans="1:6" ht="12.75">
      <c r="A138" s="4"/>
      <c r="B138" s="4"/>
      <c r="C138" s="4"/>
      <c r="D138" s="4"/>
      <c r="E138" s="4"/>
      <c r="F138" s="4"/>
    </row>
    <row r="139" spans="1:6" ht="12.75">
      <c r="A139" s="4"/>
      <c r="B139" s="4"/>
      <c r="C139" s="4"/>
      <c r="D139" s="4"/>
      <c r="E139" s="4"/>
      <c r="F139" s="4"/>
    </row>
    <row r="140" spans="1:6" ht="12.75">
      <c r="A140" s="4"/>
      <c r="B140" s="4"/>
      <c r="C140" s="4"/>
      <c r="D140" s="4"/>
      <c r="E140" s="4"/>
      <c r="F140" s="4"/>
    </row>
    <row r="141" spans="1:6" ht="12.75">
      <c r="A141" s="4"/>
      <c r="B141" s="4"/>
      <c r="C141" s="4"/>
      <c r="D141" s="4"/>
      <c r="E141" s="4"/>
      <c r="F141" s="4"/>
    </row>
    <row r="142" spans="1:6" ht="12.75">
      <c r="A142" s="4"/>
      <c r="B142" s="4"/>
      <c r="C142" s="4"/>
      <c r="D142" s="4"/>
      <c r="E142" s="4"/>
      <c r="F142" s="4"/>
    </row>
    <row r="143" spans="1:6" ht="12.75">
      <c r="A143" s="4"/>
      <c r="B143" s="4"/>
      <c r="C143" s="4"/>
      <c r="D143" s="4"/>
      <c r="E143" s="4"/>
      <c r="F143" s="4"/>
    </row>
    <row r="144" spans="1:6" ht="12.75">
      <c r="A144" s="4"/>
      <c r="B144" s="4"/>
      <c r="C144" s="4"/>
      <c r="D144" s="4"/>
      <c r="E144" s="4"/>
      <c r="F144" s="4"/>
    </row>
    <row r="145" spans="1:6" ht="12.75">
      <c r="A145" s="4"/>
      <c r="B145" s="4"/>
      <c r="C145" s="4"/>
      <c r="D145" s="4"/>
      <c r="E145" s="4"/>
      <c r="F145" s="4"/>
    </row>
    <row r="146" spans="1:6" ht="12.75">
      <c r="A146" s="4"/>
      <c r="B146" s="4"/>
      <c r="C146" s="4"/>
      <c r="D146" s="4"/>
      <c r="E146" s="4"/>
      <c r="F146" s="4"/>
    </row>
    <row r="147" spans="1:6" ht="12.75">
      <c r="A147" s="4"/>
      <c r="B147" s="4"/>
      <c r="C147" s="4"/>
      <c r="D147" s="4"/>
      <c r="E147" s="4"/>
      <c r="F147" s="4"/>
    </row>
    <row r="148" spans="1:6" ht="12.75">
      <c r="A148" s="4"/>
      <c r="B148" s="4"/>
      <c r="C148" s="4"/>
      <c r="D148" s="4"/>
      <c r="E148" s="4"/>
      <c r="F148" s="4"/>
    </row>
    <row r="149" spans="1:6" ht="12.75">
      <c r="A149" s="4"/>
      <c r="B149" s="4"/>
      <c r="C149" s="4"/>
      <c r="D149" s="4"/>
      <c r="E149" s="4"/>
      <c r="F149" s="4"/>
    </row>
    <row r="150" spans="1:6" ht="12.75">
      <c r="A150" s="4"/>
      <c r="B150" s="4"/>
      <c r="C150" s="4"/>
      <c r="D150" s="4"/>
      <c r="E150" s="4"/>
      <c r="F150" s="4"/>
    </row>
    <row r="151" spans="1:6" ht="12.75">
      <c r="A151" s="4"/>
      <c r="B151" s="4"/>
      <c r="C151" s="4"/>
      <c r="D151" s="4"/>
      <c r="E151" s="4"/>
      <c r="F151" s="4"/>
    </row>
    <row r="152" spans="1:6" ht="12.75">
      <c r="A152" s="4"/>
      <c r="B152" s="4"/>
      <c r="C152" s="4"/>
      <c r="D152" s="4"/>
      <c r="E152" s="4"/>
      <c r="F152" s="4"/>
    </row>
    <row r="153" spans="1:6" ht="12.75">
      <c r="A153" s="4"/>
      <c r="B153" s="4"/>
      <c r="C153" s="4"/>
      <c r="D153" s="4"/>
      <c r="E153" s="4"/>
      <c r="F153" s="4"/>
    </row>
    <row r="154" spans="1:6" ht="12.75">
      <c r="A154" s="4"/>
      <c r="B154" s="4"/>
      <c r="C154" s="4"/>
      <c r="D154" s="4"/>
      <c r="E154" s="4"/>
      <c r="F154" s="4"/>
    </row>
    <row r="155" spans="1:6" ht="12.75">
      <c r="A155" s="4"/>
      <c r="B155" s="4"/>
      <c r="C155" s="4"/>
      <c r="D155" s="4"/>
      <c r="E155" s="4"/>
      <c r="F155" s="4"/>
    </row>
    <row r="156" spans="1:6" ht="12.75">
      <c r="A156" s="4"/>
      <c r="B156" s="4"/>
      <c r="C156" s="4"/>
      <c r="D156" s="4"/>
      <c r="E156" s="4"/>
      <c r="F156" s="4"/>
    </row>
    <row r="157" spans="1:6" ht="12.75">
      <c r="A157" s="4"/>
      <c r="B157" s="4"/>
      <c r="C157" s="4"/>
      <c r="D157" s="4"/>
      <c r="E157" s="4"/>
      <c r="F157" s="4"/>
    </row>
    <row r="158" spans="1:6" ht="12.75">
      <c r="A158" s="4"/>
      <c r="B158" s="4"/>
      <c r="C158" s="4"/>
      <c r="D158" s="4"/>
      <c r="E158" s="4"/>
      <c r="F158" s="4"/>
    </row>
    <row r="159" spans="1:6" ht="12.75">
      <c r="A159" s="4"/>
      <c r="B159" s="4"/>
      <c r="C159" s="4"/>
      <c r="D159" s="4"/>
      <c r="E159" s="4"/>
      <c r="F159" s="4"/>
    </row>
    <row r="160" spans="1:6" ht="12.75">
      <c r="A160" s="4"/>
      <c r="B160" s="4"/>
      <c r="C160" s="4"/>
      <c r="D160" s="4"/>
      <c r="E160" s="4"/>
      <c r="F160" s="4"/>
    </row>
    <row r="161" spans="1:6" ht="12.75">
      <c r="A161" s="4"/>
      <c r="B161" s="4"/>
      <c r="C161" s="4"/>
      <c r="D161" s="4"/>
      <c r="E161" s="4"/>
      <c r="F161" s="4"/>
    </row>
    <row r="162" spans="1:6" ht="12.75">
      <c r="A162" s="4"/>
      <c r="B162" s="4"/>
      <c r="C162" s="4"/>
      <c r="D162" s="4"/>
      <c r="E162" s="4"/>
      <c r="F162" s="4"/>
    </row>
    <row r="163" spans="1:6" ht="12.75">
      <c r="A163" s="4"/>
      <c r="B163" s="4"/>
      <c r="C163" s="4"/>
      <c r="D163" s="4"/>
      <c r="E163" s="4"/>
      <c r="F163" s="4"/>
    </row>
    <row r="164" spans="1:6" ht="12.75">
      <c r="A164" s="4"/>
      <c r="B164" s="4"/>
      <c r="C164" s="4"/>
      <c r="D164" s="4"/>
      <c r="E164" s="4"/>
      <c r="F164" s="4"/>
    </row>
    <row r="165" spans="1:6" ht="12.75">
      <c r="A165" s="4"/>
      <c r="B165" s="4"/>
      <c r="C165" s="4"/>
      <c r="D165" s="4"/>
      <c r="E165" s="4"/>
      <c r="F165" s="4"/>
    </row>
    <row r="166" spans="1:6" ht="12.75">
      <c r="A166" s="4"/>
      <c r="B166" s="4"/>
      <c r="C166" s="4"/>
      <c r="D166" s="4"/>
      <c r="E166" s="4"/>
      <c r="F166" s="4"/>
    </row>
    <row r="167" spans="1:6" ht="12.75">
      <c r="A167" s="4"/>
      <c r="B167" s="4"/>
      <c r="C167" s="4"/>
      <c r="D167" s="4"/>
      <c r="E167" s="4"/>
      <c r="F167" s="4"/>
    </row>
    <row r="168" spans="1:6" ht="12.75">
      <c r="A168" s="4"/>
      <c r="B168" s="4"/>
      <c r="C168" s="4"/>
      <c r="D168" s="4"/>
      <c r="E168" s="4"/>
      <c r="F168" s="4"/>
    </row>
    <row r="169" spans="1:6" ht="12.75">
      <c r="A169" s="4"/>
      <c r="B169" s="4"/>
      <c r="C169" s="4"/>
      <c r="D169" s="4"/>
      <c r="E169" s="4"/>
      <c r="F169" s="4"/>
    </row>
    <row r="170" spans="1:6" ht="12.75">
      <c r="A170" s="4"/>
      <c r="B170" s="4"/>
      <c r="C170" s="4"/>
      <c r="D170" s="4"/>
      <c r="E170" s="4"/>
      <c r="F170" s="4"/>
    </row>
    <row r="171" spans="1:6" ht="12.75">
      <c r="A171" s="4"/>
      <c r="B171" s="4"/>
      <c r="C171" s="4"/>
      <c r="D171" s="4"/>
      <c r="E171" s="4"/>
      <c r="F171" s="4"/>
    </row>
    <row r="172" spans="1:6" ht="12.75">
      <c r="A172" s="4"/>
      <c r="B172" s="4"/>
      <c r="C172" s="4"/>
      <c r="D172" s="4"/>
      <c r="E172" s="4"/>
      <c r="F172" s="4"/>
    </row>
    <row r="173" spans="1:6" ht="12.75">
      <c r="A173" s="4"/>
      <c r="B173" s="4"/>
      <c r="C173" s="4"/>
      <c r="D173" s="4"/>
      <c r="E173" s="4"/>
      <c r="F173" s="4"/>
    </row>
    <row r="174" spans="1:6" ht="12.75">
      <c r="A174" s="4"/>
      <c r="B174" s="4"/>
      <c r="C174" s="4"/>
      <c r="D174" s="4"/>
      <c r="E174" s="4"/>
      <c r="F174" s="4"/>
    </row>
    <row r="175" spans="1:6" ht="12.75">
      <c r="A175" s="4"/>
      <c r="B175" s="4"/>
      <c r="C175" s="4"/>
      <c r="D175" s="4"/>
      <c r="E175" s="4"/>
      <c r="F175" s="4"/>
    </row>
  </sheetData>
  <sheetProtection password="CCFA" sheet="1" objects="1" scenarios="1"/>
  <mergeCells count="21">
    <mergeCell ref="B55:E55"/>
    <mergeCell ref="B81:E81"/>
    <mergeCell ref="B79:E79"/>
    <mergeCell ref="B47:E47"/>
    <mergeCell ref="B46:E46"/>
    <mergeCell ref="A32:A34"/>
    <mergeCell ref="B45:E45"/>
    <mergeCell ref="B43:C43"/>
    <mergeCell ref="B39:C39"/>
    <mergeCell ref="B40:C40"/>
    <mergeCell ref="B36:C36"/>
    <mergeCell ref="B3:F3"/>
    <mergeCell ref="B9:F9"/>
    <mergeCell ref="B12:F12"/>
    <mergeCell ref="B38:C38"/>
    <mergeCell ref="B18:F18"/>
    <mergeCell ref="B32:C34"/>
    <mergeCell ref="B35:C35"/>
    <mergeCell ref="B37:C37"/>
    <mergeCell ref="B16:C16"/>
    <mergeCell ref="B8:F8"/>
  </mergeCells>
  <dataValidations count="5">
    <dataValidation type="decimal" allowBlank="1" showInputMessage="1" showErrorMessage="1" sqref="E111">
      <formula1>sss</formula1>
      <formula2>sss</formula2>
    </dataValidation>
    <dataValidation allowBlank="1" showErrorMessage="1" prompt="wybierz rodzaj styropianu z listy" sqref="B40:C42"/>
    <dataValidation allowBlank="1" showErrorMessage="1" sqref="D10:D11 D13:D14 D16:D17 D19:D23 D25:D29 D31"/>
    <dataValidation type="list" allowBlank="1" showInputMessage="1" showErrorMessage="1" prompt="wybierz rodzaj styropianu z listy" sqref="B16:C17">
      <formula1>dach1</formula1>
    </dataValidation>
    <dataValidation type="list" allowBlank="1" showInputMessage="1" showErrorMessage="1" sqref="E20">
      <formula1>$C$112:$C$114</formula1>
    </dataValidation>
  </dataValidations>
  <printOptions/>
  <pageMargins left="0.4" right="0.65" top="0.48" bottom="0.51" header="0.5" footer="0.5"/>
  <pageSetup horizontalDpi="600" verticalDpi="600" orientation="portrait" paperSize="9" r:id="rId6"/>
  <drawing r:id="rId5"/>
  <legacyDrawing r:id="rId4"/>
  <oleObjects>
    <oleObject progId="Equation.3" shapeId="796953" r:id="rId1"/>
    <oleObject progId="Equation.3" shapeId="796952" r:id="rId2"/>
    <oleObject progId="Equation.3" shapeId="796951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H151"/>
  <sheetViews>
    <sheetView showGridLines="0" zoomScale="85" zoomScaleNormal="85" zoomScalePageLayoutView="0" workbookViewId="0" topLeftCell="A1">
      <selection activeCell="B17" sqref="B17:F17"/>
    </sheetView>
  </sheetViews>
  <sheetFormatPr defaultColWidth="9.140625" defaultRowHeight="12.75"/>
  <cols>
    <col min="1" max="1" width="4.00390625" style="0" customWidth="1"/>
    <col min="2" max="2" width="40.28125" style="0" customWidth="1"/>
    <col min="3" max="3" width="12.7109375" style="0" customWidth="1"/>
    <col min="4" max="5" width="11.7109375" style="0" customWidth="1"/>
    <col min="6" max="6" width="14.421875" style="0" customWidth="1"/>
  </cols>
  <sheetData>
    <row r="1" spans="1:6" ht="12.75">
      <c r="A1" s="4"/>
      <c r="B1" s="4"/>
      <c r="C1" s="4"/>
      <c r="D1" s="4"/>
      <c r="E1" s="4"/>
      <c r="F1" s="4"/>
    </row>
    <row r="2" spans="1:6" ht="12.75">
      <c r="A2" s="4"/>
      <c r="B2" s="4"/>
      <c r="C2" s="4"/>
      <c r="D2" s="4"/>
      <c r="E2" s="4"/>
      <c r="F2" s="4"/>
    </row>
    <row r="3" spans="1:6" ht="27" customHeight="1">
      <c r="A3" s="4"/>
      <c r="B3" s="152" t="s">
        <v>122</v>
      </c>
      <c r="C3" s="152"/>
      <c r="D3" s="152"/>
      <c r="E3" s="152"/>
      <c r="F3" s="152"/>
    </row>
    <row r="4" spans="1:6" ht="15" customHeight="1">
      <c r="A4" s="4"/>
      <c r="B4" s="5"/>
      <c r="C4" s="5"/>
      <c r="D4" s="5"/>
      <c r="E4" s="5"/>
      <c r="F4" s="5"/>
    </row>
    <row r="5" spans="1:6" ht="12.75" customHeight="1">
      <c r="A5" s="4"/>
      <c r="B5" s="5"/>
      <c r="C5" s="5"/>
      <c r="D5" s="5"/>
      <c r="E5" s="5"/>
      <c r="F5" s="5"/>
    </row>
    <row r="6" spans="1:6" ht="19.5" customHeight="1">
      <c r="A6" s="4"/>
      <c r="B6" s="123" t="s">
        <v>123</v>
      </c>
      <c r="C6" s="123"/>
      <c r="D6" s="5"/>
      <c r="E6" s="5"/>
      <c r="F6" s="5"/>
    </row>
    <row r="7" spans="1:6" ht="19.5" customHeight="1">
      <c r="A7" s="4"/>
      <c r="B7" s="124" t="s">
        <v>37</v>
      </c>
      <c r="C7" s="124"/>
      <c r="D7" s="5"/>
      <c r="E7" s="5"/>
      <c r="F7" s="5"/>
    </row>
    <row r="8" spans="1:6" ht="10.5" customHeight="1">
      <c r="A8" s="4"/>
      <c r="B8" s="12"/>
      <c r="C8" s="12"/>
      <c r="D8" s="5"/>
      <c r="E8" s="5"/>
      <c r="F8" s="5"/>
    </row>
    <row r="9" spans="1:6" ht="9.75" customHeight="1">
      <c r="A9" s="4"/>
      <c r="B9" s="12"/>
      <c r="C9" s="12"/>
      <c r="D9" s="5"/>
      <c r="E9" s="5"/>
      <c r="F9" s="5"/>
    </row>
    <row r="10" spans="1:6" ht="19.5" customHeight="1">
      <c r="A10" s="82"/>
      <c r="B10" s="125" t="s">
        <v>133</v>
      </c>
      <c r="C10" s="127"/>
      <c r="D10" s="127"/>
      <c r="E10" s="127"/>
      <c r="F10" s="127"/>
    </row>
    <row r="11" spans="1:6" ht="18">
      <c r="A11" s="4"/>
      <c r="B11" s="111" t="s">
        <v>136</v>
      </c>
      <c r="C11" s="112"/>
      <c r="D11" s="64" t="s">
        <v>138</v>
      </c>
      <c r="E11" s="99">
        <f>VLOOKUP(B11,grunt1,2,0)</f>
        <v>2</v>
      </c>
      <c r="F11" s="65" t="s">
        <v>34</v>
      </c>
    </row>
    <row r="12" spans="1:6" ht="15.75">
      <c r="A12" s="4"/>
      <c r="B12" s="21"/>
      <c r="C12" s="21"/>
      <c r="D12" s="4"/>
      <c r="E12" s="4"/>
      <c r="F12" s="4"/>
    </row>
    <row r="13" spans="1:6" ht="11.25" customHeight="1">
      <c r="A13" s="4"/>
      <c r="B13" s="5"/>
      <c r="C13" s="5"/>
      <c r="D13" s="5"/>
      <c r="E13" s="5"/>
      <c r="F13" s="5"/>
    </row>
    <row r="14" spans="1:6" ht="24.75" customHeight="1">
      <c r="A14" s="4"/>
      <c r="B14" s="125" t="s">
        <v>151</v>
      </c>
      <c r="C14" s="125"/>
      <c r="D14" s="125"/>
      <c r="E14" s="125"/>
      <c r="F14" s="125"/>
    </row>
    <row r="15" spans="1:6" ht="18">
      <c r="A15" s="4"/>
      <c r="B15" s="111" t="s">
        <v>141</v>
      </c>
      <c r="C15" s="112"/>
      <c r="D15" s="64" t="s">
        <v>124</v>
      </c>
      <c r="E15" s="72">
        <v>100</v>
      </c>
      <c r="F15" s="65" t="s">
        <v>126</v>
      </c>
    </row>
    <row r="16" spans="1:6" ht="18">
      <c r="A16" s="4"/>
      <c r="B16" s="21"/>
      <c r="C16" s="21"/>
      <c r="D16" s="64" t="s">
        <v>125</v>
      </c>
      <c r="E16" s="100">
        <v>40</v>
      </c>
      <c r="F16" s="65" t="s">
        <v>2</v>
      </c>
    </row>
    <row r="17" spans="1:6" ht="70.5" customHeight="1">
      <c r="A17" s="4"/>
      <c r="B17" s="153" t="str">
        <f>VLOOKUP(B15,budynek1,2,0)</f>
        <v>dla obliczenia części budynku, P uwzględnia długości ścian zewnętrznych oddzielających przestrzeń ogrzewaną od środowiska zewnętrznego i nie uwzględnia długości ścian oddzielających rozpatrywaną część od innych ogrzewanych części budynku</v>
      </c>
      <c r="C17" s="153"/>
      <c r="D17" s="153"/>
      <c r="E17" s="153"/>
      <c r="F17" s="153"/>
    </row>
    <row r="18" spans="1:6" ht="24.75" customHeight="1">
      <c r="A18" s="4"/>
      <c r="B18" s="81" t="s">
        <v>215</v>
      </c>
      <c r="C18" s="82"/>
      <c r="D18" s="64" t="s">
        <v>127</v>
      </c>
      <c r="E18" s="91">
        <f>E15/(0.5*E16)</f>
        <v>5</v>
      </c>
      <c r="F18" s="65" t="s">
        <v>2</v>
      </c>
    </row>
    <row r="19" spans="1:6" ht="12.75">
      <c r="A19" s="4"/>
      <c r="B19" s="4"/>
      <c r="C19" s="4"/>
      <c r="D19" s="4"/>
      <c r="E19" s="4"/>
      <c r="F19" s="4"/>
    </row>
    <row r="20" spans="1:6" ht="12.75">
      <c r="A20" s="4"/>
      <c r="B20" s="4"/>
      <c r="C20" s="4"/>
      <c r="D20" s="4"/>
      <c r="E20" s="4"/>
      <c r="F20" s="4"/>
    </row>
    <row r="21" spans="1:6" ht="18">
      <c r="A21" s="4"/>
      <c r="B21" s="125" t="s">
        <v>128</v>
      </c>
      <c r="C21" s="125"/>
      <c r="D21" s="125"/>
      <c r="E21" s="125"/>
      <c r="F21" s="125"/>
    </row>
    <row r="22" spans="1:6" ht="99" customHeight="1">
      <c r="A22" s="4"/>
      <c r="B22" s="136" t="s">
        <v>213</v>
      </c>
      <c r="C22" s="136"/>
      <c r="D22" s="136"/>
      <c r="E22" s="136"/>
      <c r="F22" s="136"/>
    </row>
    <row r="23" spans="1:8" ht="15" customHeight="1">
      <c r="A23" s="4"/>
      <c r="B23" s="83"/>
      <c r="C23" s="83"/>
      <c r="D23" s="83"/>
      <c r="E23" s="83"/>
      <c r="F23" s="82"/>
      <c r="H23" s="98"/>
    </row>
    <row r="24" spans="1:6" ht="15.75" customHeight="1">
      <c r="A24" s="4"/>
      <c r="B24" s="81" t="s">
        <v>129</v>
      </c>
      <c r="C24" s="92"/>
      <c r="D24" s="64"/>
      <c r="E24" s="76"/>
      <c r="F24" s="65"/>
    </row>
    <row r="25" spans="1:6" ht="18" customHeight="1">
      <c r="A25" s="4"/>
      <c r="B25" s="111" t="s">
        <v>207</v>
      </c>
      <c r="C25" s="112"/>
      <c r="D25" s="64" t="s">
        <v>202</v>
      </c>
      <c r="E25" s="72">
        <v>0.016</v>
      </c>
      <c r="F25" s="65" t="s">
        <v>2</v>
      </c>
    </row>
    <row r="26" spans="1:6" ht="18" customHeight="1">
      <c r="A26" s="4"/>
      <c r="B26" s="4"/>
      <c r="C26" s="4"/>
      <c r="D26" s="64" t="s">
        <v>185</v>
      </c>
      <c r="E26" s="62">
        <f>VLOOKUP(B25,posadzka1,2,0)</f>
        <v>0.22</v>
      </c>
      <c r="F26" s="65" t="s">
        <v>34</v>
      </c>
    </row>
    <row r="27" spans="1:6" ht="18" customHeight="1">
      <c r="A27" s="4"/>
      <c r="B27" s="8" t="s">
        <v>199</v>
      </c>
      <c r="C27" s="4"/>
      <c r="D27" s="31"/>
      <c r="E27" s="31"/>
      <c r="F27" s="31"/>
    </row>
    <row r="28" spans="1:6" ht="18" customHeight="1">
      <c r="A28" s="4"/>
      <c r="B28" s="111" t="s">
        <v>200</v>
      </c>
      <c r="C28" s="112"/>
      <c r="D28" s="64" t="s">
        <v>203</v>
      </c>
      <c r="E28" s="72">
        <v>0.06</v>
      </c>
      <c r="F28" s="65" t="s">
        <v>2</v>
      </c>
    </row>
    <row r="29" spans="1:6" ht="18" customHeight="1">
      <c r="A29" s="4"/>
      <c r="B29" s="4"/>
      <c r="C29" s="4"/>
      <c r="D29" s="64" t="s">
        <v>59</v>
      </c>
      <c r="E29" s="62">
        <f>VLOOKUP(B28,podkład1,2,0)</f>
        <v>1.15</v>
      </c>
      <c r="F29" s="65" t="s">
        <v>34</v>
      </c>
    </row>
    <row r="30" spans="1:6" ht="15.75">
      <c r="A30" s="4"/>
      <c r="B30" s="10" t="s">
        <v>70</v>
      </c>
      <c r="C30" s="17"/>
      <c r="D30" s="31"/>
      <c r="E30" s="31"/>
      <c r="F30" s="31"/>
    </row>
    <row r="31" spans="1:6" ht="24" customHeight="1">
      <c r="A31" s="4"/>
      <c r="B31" s="111" t="s">
        <v>176</v>
      </c>
      <c r="C31" s="112"/>
      <c r="D31" s="64" t="s">
        <v>204</v>
      </c>
      <c r="E31" s="72">
        <v>0.15</v>
      </c>
      <c r="F31" s="65" t="s">
        <v>2</v>
      </c>
    </row>
    <row r="32" spans="1:6" ht="19.5">
      <c r="A32" s="4"/>
      <c r="B32" s="21"/>
      <c r="C32" s="21"/>
      <c r="D32" s="64" t="s">
        <v>106</v>
      </c>
      <c r="E32" s="67">
        <f>VLOOKUP(B31,podłoga1,2,0)</f>
        <v>0.04</v>
      </c>
      <c r="F32" s="65" t="s">
        <v>34</v>
      </c>
    </row>
    <row r="33" spans="1:6" ht="15.75">
      <c r="A33" s="4"/>
      <c r="B33" s="8" t="s">
        <v>205</v>
      </c>
      <c r="C33" s="4"/>
      <c r="D33" s="31"/>
      <c r="E33" s="31"/>
      <c r="F33" s="31"/>
    </row>
    <row r="34" spans="1:6" ht="19.5">
      <c r="A34" s="4"/>
      <c r="B34" s="111" t="s">
        <v>111</v>
      </c>
      <c r="C34" s="112"/>
      <c r="D34" s="64" t="s">
        <v>104</v>
      </c>
      <c r="E34" s="72">
        <v>0.1</v>
      </c>
      <c r="F34" s="65" t="s">
        <v>2</v>
      </c>
    </row>
    <row r="35" spans="1:6" ht="19.5">
      <c r="A35" s="4"/>
      <c r="B35" s="4"/>
      <c r="C35" s="4"/>
      <c r="D35" s="64" t="s">
        <v>56</v>
      </c>
      <c r="E35" s="62">
        <v>1.5</v>
      </c>
      <c r="F35" s="65" t="s">
        <v>34</v>
      </c>
    </row>
    <row r="36" spans="1:6" ht="18">
      <c r="A36" s="4"/>
      <c r="B36" s="4"/>
      <c r="C36" s="4"/>
      <c r="D36" s="64"/>
      <c r="E36" s="93"/>
      <c r="F36" s="65"/>
    </row>
    <row r="37" spans="1:6" ht="19.5">
      <c r="A37" s="4"/>
      <c r="B37" s="81" t="s">
        <v>198</v>
      </c>
      <c r="C37" s="4"/>
      <c r="D37" s="64" t="s">
        <v>130</v>
      </c>
      <c r="E37" s="93">
        <f>E25/E26+E28/E29+E31/E32+E34/E35</f>
        <v>3.941567852437418</v>
      </c>
      <c r="F37" s="84" t="s">
        <v>131</v>
      </c>
    </row>
    <row r="38" spans="1:6" ht="18">
      <c r="A38" s="4"/>
      <c r="B38" s="4"/>
      <c r="C38" s="4"/>
      <c r="D38" s="64"/>
      <c r="E38" s="93"/>
      <c r="F38" s="84"/>
    </row>
    <row r="39" spans="1:6" ht="18">
      <c r="A39" s="82"/>
      <c r="B39" s="125" t="s">
        <v>132</v>
      </c>
      <c r="C39" s="127"/>
      <c r="D39" s="127"/>
      <c r="E39" s="127"/>
      <c r="F39" s="127"/>
    </row>
    <row r="40" spans="1:6" ht="18">
      <c r="A40" s="82"/>
      <c r="B40" s="82"/>
      <c r="C40" s="82"/>
      <c r="D40" s="82"/>
      <c r="E40" s="82"/>
      <c r="F40" s="65"/>
    </row>
    <row r="41" spans="1:6" ht="236.25" customHeight="1">
      <c r="A41" s="82"/>
      <c r="B41" s="82"/>
      <c r="C41" s="82"/>
      <c r="D41" s="82"/>
      <c r="E41" s="82"/>
      <c r="F41" s="65"/>
    </row>
    <row r="42" spans="1:6" ht="15.75" customHeight="1">
      <c r="A42" s="82"/>
      <c r="B42" s="82"/>
      <c r="C42" s="82"/>
      <c r="D42" s="82"/>
      <c r="E42" s="82"/>
      <c r="F42" s="65"/>
    </row>
    <row r="43" spans="1:6" ht="18">
      <c r="A43" s="82"/>
      <c r="B43" s="10" t="s">
        <v>134</v>
      </c>
      <c r="C43" s="82"/>
      <c r="D43" s="64" t="s">
        <v>152</v>
      </c>
      <c r="E43" s="100">
        <v>0.5</v>
      </c>
      <c r="F43" s="65" t="s">
        <v>2</v>
      </c>
    </row>
    <row r="44" spans="1:6" ht="19.5">
      <c r="A44" s="82"/>
      <c r="B44" s="10"/>
      <c r="C44" s="82"/>
      <c r="D44" s="64" t="s">
        <v>143</v>
      </c>
      <c r="E44" s="93">
        <f>E43+E11*(0+E37+0.17)</f>
        <v>8.723135704874837</v>
      </c>
      <c r="F44" s="65" t="s">
        <v>2</v>
      </c>
    </row>
    <row r="45" spans="1:6" ht="15.75">
      <c r="A45" s="4"/>
      <c r="B45" s="10"/>
      <c r="C45" s="4"/>
      <c r="D45" s="31"/>
      <c r="E45" s="31"/>
      <c r="F45" s="31"/>
    </row>
    <row r="46" spans="1:6" ht="18">
      <c r="A46" s="82"/>
      <c r="B46" s="125" t="s">
        <v>146</v>
      </c>
      <c r="C46" s="127"/>
      <c r="D46" s="127"/>
      <c r="E46" s="127"/>
      <c r="F46" s="127"/>
    </row>
    <row r="47" spans="1:6" ht="7.5" customHeight="1">
      <c r="A47" s="4"/>
      <c r="B47" s="10"/>
      <c r="C47" s="4"/>
      <c r="D47" s="31"/>
      <c r="E47" s="31"/>
      <c r="F47" s="31"/>
    </row>
    <row r="48" spans="1:6" ht="15" customHeight="1">
      <c r="A48" s="4"/>
      <c r="B48" s="148" t="str">
        <f>IF(E44&lt;E18,B124,B125)</f>
        <v>podłogi dobrze izolowane</v>
      </c>
      <c r="C48" s="148"/>
      <c r="D48" s="64" t="s">
        <v>147</v>
      </c>
      <c r="E48" s="93">
        <f>IF(E44&lt;E18,((2*E11)/(3.14*E18+E44))*LN(3.14*E18/E44+1),E11/(0.475*E18+E44))</f>
        <v>0.1802104473386015</v>
      </c>
      <c r="F48" s="84" t="s">
        <v>148</v>
      </c>
    </row>
    <row r="49" spans="1:6" ht="15.75">
      <c r="A49" s="4"/>
      <c r="B49" s="10"/>
      <c r="C49" s="4"/>
      <c r="D49" s="31"/>
      <c r="E49" s="31"/>
      <c r="F49" s="31"/>
    </row>
    <row r="50" spans="1:6" ht="18">
      <c r="A50" s="82"/>
      <c r="B50" s="125" t="s">
        <v>153</v>
      </c>
      <c r="C50" s="127"/>
      <c r="D50" s="127"/>
      <c r="E50" s="127"/>
      <c r="F50" s="127"/>
    </row>
    <row r="51" spans="1:6" ht="18">
      <c r="A51" s="82"/>
      <c r="B51" s="125" t="s">
        <v>154</v>
      </c>
      <c r="C51" s="127"/>
      <c r="D51" s="127"/>
      <c r="E51" s="127"/>
      <c r="F51" s="127"/>
    </row>
    <row r="52" spans="1:6" ht="18">
      <c r="A52" s="82"/>
      <c r="B52" s="125" t="s">
        <v>167</v>
      </c>
      <c r="C52" s="125"/>
      <c r="D52" s="125"/>
      <c r="E52" s="82"/>
      <c r="F52" s="31"/>
    </row>
    <row r="53" spans="1:6" ht="12.75">
      <c r="A53" s="4"/>
      <c r="B53" s="4"/>
      <c r="C53" s="4"/>
      <c r="D53" s="4"/>
      <c r="E53" s="4"/>
      <c r="F53" s="4"/>
    </row>
    <row r="54" spans="1:6" ht="12.75">
      <c r="A54" s="4"/>
      <c r="B54" s="4"/>
      <c r="C54" s="4"/>
      <c r="D54" s="4"/>
      <c r="E54" s="4"/>
      <c r="F54" s="4"/>
    </row>
    <row r="55" spans="1:6" ht="15.75" customHeight="1">
      <c r="A55" s="4"/>
      <c r="B55" s="4"/>
      <c r="C55" s="4"/>
      <c r="D55" s="4"/>
      <c r="E55" s="94"/>
      <c r="F55" s="4"/>
    </row>
    <row r="56" spans="1:6" ht="12.75">
      <c r="A56" s="4"/>
      <c r="B56" s="4"/>
      <c r="C56" s="4"/>
      <c r="D56" s="4"/>
      <c r="E56" s="4"/>
      <c r="F56" s="4"/>
    </row>
    <row r="57" spans="1:6" ht="29.25" customHeight="1">
      <c r="A57" s="4"/>
      <c r="B57" s="156" t="s">
        <v>216</v>
      </c>
      <c r="C57" s="156"/>
      <c r="D57" s="156"/>
      <c r="E57" s="156"/>
      <c r="F57" s="156"/>
    </row>
    <row r="58" spans="1:6" ht="15.75">
      <c r="A58" s="4"/>
      <c r="B58" s="10"/>
      <c r="C58" s="4"/>
      <c r="D58" s="31"/>
      <c r="E58" s="31"/>
      <c r="F58" s="31"/>
    </row>
    <row r="59" spans="1:6" ht="33.75" customHeight="1">
      <c r="A59" s="4"/>
      <c r="B59" s="155" t="s">
        <v>156</v>
      </c>
      <c r="C59" s="155"/>
      <c r="D59" s="64" t="s">
        <v>155</v>
      </c>
      <c r="E59" s="100">
        <v>0.5</v>
      </c>
      <c r="F59" s="65" t="s">
        <v>2</v>
      </c>
    </row>
    <row r="60" spans="1:6" ht="23.25" customHeight="1">
      <c r="A60" s="4"/>
      <c r="B60" s="10" t="s">
        <v>70</v>
      </c>
      <c r="C60" s="17"/>
      <c r="D60" s="31"/>
      <c r="E60" s="31"/>
      <c r="F60" s="31"/>
    </row>
    <row r="61" spans="1:6" ht="18" customHeight="1">
      <c r="A61" s="4"/>
      <c r="B61" s="111" t="s">
        <v>174</v>
      </c>
      <c r="C61" s="112"/>
      <c r="D61" s="64" t="s">
        <v>170</v>
      </c>
      <c r="E61" s="72">
        <v>0.15</v>
      </c>
      <c r="F61" s="65" t="s">
        <v>2</v>
      </c>
    </row>
    <row r="62" spans="1:6" ht="18" customHeight="1">
      <c r="A62" s="4"/>
      <c r="B62" s="21"/>
      <c r="C62" s="21"/>
      <c r="D62" s="64" t="s">
        <v>169</v>
      </c>
      <c r="E62" s="67">
        <f>VLOOKUP(B61,fundament1,2,0)</f>
        <v>0.036</v>
      </c>
      <c r="F62" s="65" t="s">
        <v>34</v>
      </c>
    </row>
    <row r="63" spans="1:6" ht="18">
      <c r="A63" s="4"/>
      <c r="B63" s="10"/>
      <c r="C63" s="82"/>
      <c r="D63" s="64"/>
      <c r="E63" s="95"/>
      <c r="F63" s="65"/>
    </row>
    <row r="64" spans="1:6" ht="35.25" customHeight="1">
      <c r="A64" s="4"/>
      <c r="B64" s="155" t="s">
        <v>159</v>
      </c>
      <c r="C64" s="155"/>
      <c r="D64" s="64" t="s">
        <v>160</v>
      </c>
      <c r="E64" s="67">
        <f>0.15/E62+0.15/E11</f>
        <v>4.241666666666667</v>
      </c>
      <c r="F64" s="84" t="s">
        <v>131</v>
      </c>
    </row>
    <row r="65" spans="1:6" ht="18">
      <c r="A65" s="4"/>
      <c r="B65" s="10"/>
      <c r="C65" s="82"/>
      <c r="D65" s="64"/>
      <c r="E65" s="95"/>
      <c r="F65" s="65"/>
    </row>
    <row r="66" spans="1:6" ht="34.5" customHeight="1">
      <c r="A66" s="4"/>
      <c r="B66" s="85" t="s">
        <v>157</v>
      </c>
      <c r="C66" s="82"/>
      <c r="D66" s="64" t="s">
        <v>158</v>
      </c>
      <c r="E66" s="67">
        <f>E64*E11</f>
        <v>8.483333333333334</v>
      </c>
      <c r="F66" s="65" t="s">
        <v>2</v>
      </c>
    </row>
    <row r="67" spans="1:6" ht="16.5" customHeight="1">
      <c r="A67" s="4"/>
      <c r="B67" s="10"/>
      <c r="C67" s="4"/>
      <c r="D67" s="31"/>
      <c r="E67" s="31"/>
      <c r="F67" s="31"/>
    </row>
    <row r="68" spans="1:6" ht="16.5" customHeight="1">
      <c r="A68" s="4"/>
      <c r="B68" s="10"/>
      <c r="C68" s="4"/>
      <c r="D68" s="64" t="s">
        <v>168</v>
      </c>
      <c r="E68" s="67">
        <f>-E11/3.14*((LN((2*E59/E44+1))-LN((2*E59/(E44+E66)+1))))</f>
        <v>-0.03314512405041766</v>
      </c>
      <c r="F68" s="84" t="s">
        <v>181</v>
      </c>
    </row>
    <row r="69" spans="1:6" ht="16.5" customHeight="1">
      <c r="A69" s="4"/>
      <c r="B69" s="10"/>
      <c r="C69" s="4"/>
      <c r="D69" s="64"/>
      <c r="E69" s="91"/>
      <c r="F69" s="84"/>
    </row>
    <row r="70" spans="1:6" ht="16.5" customHeight="1">
      <c r="A70" s="4"/>
      <c r="B70" s="10"/>
      <c r="C70" s="4"/>
      <c r="D70" s="64"/>
      <c r="E70" s="91"/>
      <c r="F70" s="84"/>
    </row>
    <row r="71" spans="1:6" s="80" customFormat="1" ht="15.75">
      <c r="A71" s="96"/>
      <c r="B71" s="7"/>
      <c r="C71" s="96"/>
      <c r="D71" s="97"/>
      <c r="E71" s="97"/>
      <c r="F71" s="97"/>
    </row>
    <row r="72" spans="1:6" s="80" customFormat="1" ht="18">
      <c r="A72" s="86"/>
      <c r="B72" s="154" t="s">
        <v>173</v>
      </c>
      <c r="C72" s="154"/>
      <c r="D72" s="154"/>
      <c r="E72" s="154"/>
      <c r="F72" s="154"/>
    </row>
    <row r="73" spans="1:6" s="80" customFormat="1" ht="18">
      <c r="A73" s="86"/>
      <c r="B73" s="154" t="s">
        <v>217</v>
      </c>
      <c r="C73" s="154"/>
      <c r="D73" s="154"/>
      <c r="E73" s="154"/>
      <c r="F73" s="154"/>
    </row>
    <row r="74" spans="1:6" s="80" customFormat="1" ht="18">
      <c r="A74" s="86"/>
      <c r="B74" s="86"/>
      <c r="C74" s="86"/>
      <c r="D74" s="86"/>
      <c r="E74" s="86"/>
      <c r="F74" s="86"/>
    </row>
    <row r="75" spans="1:6" s="80" customFormat="1" ht="18.75">
      <c r="A75" s="86"/>
      <c r="B75" s="86"/>
      <c r="C75" s="86"/>
      <c r="D75" s="64" t="s">
        <v>171</v>
      </c>
      <c r="E75" s="93">
        <f>E48</f>
        <v>0.1802104473386015</v>
      </c>
      <c r="F75" s="84" t="s">
        <v>148</v>
      </c>
    </row>
    <row r="76" spans="1:6" s="80" customFormat="1" ht="18.75">
      <c r="A76" s="86"/>
      <c r="B76" s="86"/>
      <c r="C76" s="86"/>
      <c r="D76" s="64" t="s">
        <v>172</v>
      </c>
      <c r="E76" s="93">
        <f>E75+(2*E68/E18)</f>
        <v>0.16695239771843445</v>
      </c>
      <c r="F76" s="84" t="s">
        <v>148</v>
      </c>
    </row>
    <row r="77" spans="1:6" s="80" customFormat="1" ht="80.25" customHeight="1">
      <c r="A77" s="96"/>
      <c r="B77" s="7"/>
      <c r="C77" s="96"/>
      <c r="D77" s="97"/>
      <c r="E77" s="97"/>
      <c r="F77" s="97"/>
    </row>
    <row r="78" spans="1:6" ht="18">
      <c r="A78" s="149" t="s">
        <v>161</v>
      </c>
      <c r="B78" s="150"/>
      <c r="C78" s="150"/>
      <c r="D78" s="150"/>
      <c r="E78" s="150"/>
      <c r="F78" s="151"/>
    </row>
    <row r="79" spans="1:6" ht="18">
      <c r="A79" s="139" t="s">
        <v>218</v>
      </c>
      <c r="B79" s="139"/>
      <c r="C79" s="139"/>
      <c r="D79" s="139"/>
      <c r="E79" s="139"/>
      <c r="F79" s="139"/>
    </row>
    <row r="80" spans="1:6" ht="35.25" customHeight="1">
      <c r="A80" s="140" t="s">
        <v>182</v>
      </c>
      <c r="B80" s="141"/>
      <c r="C80" s="142"/>
      <c r="D80" s="146">
        <v>0.45</v>
      </c>
      <c r="E80" s="146"/>
      <c r="F80" s="147"/>
    </row>
    <row r="81" spans="1:6" ht="12.75">
      <c r="A81" s="140" t="s">
        <v>183</v>
      </c>
      <c r="B81" s="141"/>
      <c r="C81" s="142"/>
      <c r="D81" s="88" t="s">
        <v>186</v>
      </c>
      <c r="E81" s="88" t="s">
        <v>187</v>
      </c>
      <c r="F81" s="88" t="s">
        <v>188</v>
      </c>
    </row>
    <row r="82" spans="1:6" ht="18">
      <c r="A82" s="143"/>
      <c r="B82" s="144"/>
      <c r="C82" s="145"/>
      <c r="D82" s="87">
        <v>0.3</v>
      </c>
      <c r="E82" s="87">
        <v>1.2</v>
      </c>
      <c r="F82" s="87">
        <v>1.5</v>
      </c>
    </row>
    <row r="83" spans="1:6" ht="12.75">
      <c r="A83" s="137"/>
      <c r="B83" s="137"/>
      <c r="C83" s="137"/>
      <c r="D83" s="138"/>
      <c r="E83" s="138"/>
      <c r="F83" s="138"/>
    </row>
    <row r="84" spans="1:6" ht="18" customHeight="1">
      <c r="A84" s="140" t="s">
        <v>184</v>
      </c>
      <c r="B84" s="141"/>
      <c r="C84" s="142"/>
      <c r="D84" s="139" t="s">
        <v>164</v>
      </c>
      <c r="E84" s="139"/>
      <c r="F84" s="133"/>
    </row>
    <row r="85" spans="1:6" ht="18">
      <c r="A85" s="143"/>
      <c r="B85" s="144"/>
      <c r="C85" s="145"/>
      <c r="D85" s="132" t="s">
        <v>165</v>
      </c>
      <c r="E85" s="133"/>
      <c r="F85" s="90" t="s">
        <v>166</v>
      </c>
    </row>
    <row r="86" spans="1:6" ht="18">
      <c r="A86" s="131" t="s">
        <v>162</v>
      </c>
      <c r="B86" s="131"/>
      <c r="C86" s="131"/>
      <c r="D86" s="134" t="s">
        <v>177</v>
      </c>
      <c r="E86" s="135"/>
      <c r="F86" s="89" t="s">
        <v>178</v>
      </c>
    </row>
    <row r="87" spans="1:6" ht="18">
      <c r="A87" s="131" t="s">
        <v>163</v>
      </c>
      <c r="B87" s="131"/>
      <c r="C87" s="131"/>
      <c r="D87" s="134" t="s">
        <v>179</v>
      </c>
      <c r="E87" s="135"/>
      <c r="F87" s="89" t="s">
        <v>180</v>
      </c>
    </row>
    <row r="88" ht="18">
      <c r="B88" s="5"/>
    </row>
    <row r="93" ht="1.5" customHeight="1"/>
    <row r="94" ht="4.5" customHeight="1" hidden="1"/>
    <row r="95" ht="3.75" customHeight="1" hidden="1"/>
    <row r="96" spans="2:3" ht="12.75" customHeight="1" hidden="1">
      <c r="B96" t="s">
        <v>120</v>
      </c>
      <c r="C96" s="78">
        <v>0.72</v>
      </c>
    </row>
    <row r="97" spans="2:3" ht="13.5" customHeight="1" hidden="1">
      <c r="B97" t="s">
        <v>111</v>
      </c>
      <c r="C97" s="78">
        <v>1.15</v>
      </c>
    </row>
    <row r="98" ht="12" customHeight="1" hidden="1"/>
    <row r="99" spans="2:3" ht="14.25" customHeight="1" hidden="1">
      <c r="B99" s="1" t="s">
        <v>174</v>
      </c>
      <c r="C99" s="1">
        <v>0.036</v>
      </c>
    </row>
    <row r="100" spans="2:3" ht="15" customHeight="1" hidden="1">
      <c r="B100" s="1" t="s">
        <v>175</v>
      </c>
      <c r="C100">
        <v>0.036</v>
      </c>
    </row>
    <row r="101" spans="2:3" ht="15" customHeight="1" hidden="1">
      <c r="B101" s="1" t="s">
        <v>176</v>
      </c>
      <c r="C101" s="1">
        <v>0.04</v>
      </c>
    </row>
    <row r="102" spans="2:3" ht="12.75" customHeight="1" hidden="1">
      <c r="B102" s="1" t="s">
        <v>15</v>
      </c>
      <c r="C102">
        <v>0.033</v>
      </c>
    </row>
    <row r="103" spans="2:3" ht="14.25" customHeight="1" hidden="1">
      <c r="B103" s="1" t="s">
        <v>16</v>
      </c>
      <c r="C103" s="1">
        <v>0.032</v>
      </c>
    </row>
    <row r="104" ht="12.75" hidden="1"/>
    <row r="105" ht="18.75" customHeight="1" hidden="1">
      <c r="B105">
        <v>0.188</v>
      </c>
    </row>
    <row r="106" ht="14.25" customHeight="1" hidden="1">
      <c r="B106">
        <v>0.238</v>
      </c>
    </row>
    <row r="107" ht="12.75" customHeight="1" hidden="1">
      <c r="B107">
        <v>0.288</v>
      </c>
    </row>
    <row r="108" ht="16.5" customHeight="1" hidden="1">
      <c r="B108">
        <v>0.338</v>
      </c>
    </row>
    <row r="109" ht="17.25" customHeight="1" hidden="1"/>
    <row r="110" ht="17.25" customHeight="1" hidden="1"/>
    <row r="111" spans="2:3" ht="12.75" hidden="1">
      <c r="B111" t="s">
        <v>135</v>
      </c>
      <c r="C111">
        <v>1.5</v>
      </c>
    </row>
    <row r="112" spans="2:3" ht="12.75" hidden="1">
      <c r="B112" t="s">
        <v>136</v>
      </c>
      <c r="C112">
        <v>2</v>
      </c>
    </row>
    <row r="113" spans="2:3" ht="19.5" customHeight="1" hidden="1">
      <c r="B113" t="s">
        <v>137</v>
      </c>
      <c r="C113">
        <v>3.5</v>
      </c>
    </row>
    <row r="114" ht="12.75" customHeight="1" hidden="1"/>
    <row r="115" ht="15" customHeight="1" hidden="1"/>
    <row r="116" ht="5.25" customHeight="1" hidden="1"/>
    <row r="117" spans="2:3" ht="15" customHeight="1" hidden="1">
      <c r="B117" t="s">
        <v>139</v>
      </c>
      <c r="C117" t="s">
        <v>144</v>
      </c>
    </row>
    <row r="118" spans="2:3" ht="16.5" customHeight="1" hidden="1">
      <c r="B118" t="s">
        <v>140</v>
      </c>
      <c r="C118" t="s">
        <v>145</v>
      </c>
    </row>
    <row r="119" spans="2:3" ht="13.5" customHeight="1" hidden="1">
      <c r="B119" t="s">
        <v>141</v>
      </c>
      <c r="C119" t="s">
        <v>145</v>
      </c>
    </row>
    <row r="120" ht="15" customHeight="1" hidden="1">
      <c r="C120" t="s">
        <v>142</v>
      </c>
    </row>
    <row r="121" ht="15" customHeight="1" hidden="1"/>
    <row r="122" ht="18" customHeight="1" hidden="1"/>
    <row r="123" ht="24" customHeight="1" hidden="1"/>
    <row r="124" ht="15.75" customHeight="1" hidden="1">
      <c r="B124" t="s">
        <v>149</v>
      </c>
    </row>
    <row r="125" ht="14.25" customHeight="1" hidden="1">
      <c r="B125" t="s">
        <v>150</v>
      </c>
    </row>
    <row r="126" ht="12.75" customHeight="1" hidden="1"/>
    <row r="127" spans="2:3" ht="15.75" customHeight="1" hidden="1">
      <c r="B127" s="1" t="s">
        <v>174</v>
      </c>
      <c r="C127" s="1">
        <v>0.036</v>
      </c>
    </row>
    <row r="128" spans="2:3" ht="15.75" customHeight="1" hidden="1">
      <c r="B128" t="s">
        <v>192</v>
      </c>
      <c r="C128">
        <v>0.036</v>
      </c>
    </row>
    <row r="129" spans="2:3" ht="15.75" customHeight="1" hidden="1">
      <c r="B129" t="s">
        <v>191</v>
      </c>
      <c r="C129">
        <v>0.035</v>
      </c>
    </row>
    <row r="130" spans="2:3" ht="15.75" customHeight="1" hidden="1">
      <c r="B130" s="1" t="s">
        <v>176</v>
      </c>
      <c r="C130" s="1">
        <v>0.04</v>
      </c>
    </row>
    <row r="131" spans="2:3" ht="15.75" customHeight="1" hidden="1">
      <c r="B131" t="s">
        <v>193</v>
      </c>
      <c r="C131">
        <v>0.038</v>
      </c>
    </row>
    <row r="132" spans="2:3" ht="15.75" customHeight="1" hidden="1">
      <c r="B132" s="1" t="s">
        <v>175</v>
      </c>
      <c r="C132">
        <v>0.036</v>
      </c>
    </row>
    <row r="133" spans="2:3" ht="15.75" customHeight="1" hidden="1">
      <c r="B133" t="s">
        <v>189</v>
      </c>
      <c r="C133">
        <v>0.032</v>
      </c>
    </row>
    <row r="134" spans="2:3" ht="15.75" customHeight="1" hidden="1">
      <c r="B134" t="s">
        <v>190</v>
      </c>
      <c r="C134">
        <v>0.033</v>
      </c>
    </row>
    <row r="135" spans="2:3" ht="15.75" customHeight="1" hidden="1">
      <c r="B135" t="s">
        <v>194</v>
      </c>
      <c r="C135">
        <v>0.04</v>
      </c>
    </row>
    <row r="136" spans="2:3" ht="1.5" customHeight="1" hidden="1">
      <c r="B136" t="s">
        <v>195</v>
      </c>
      <c r="C136">
        <v>0.04</v>
      </c>
    </row>
    <row r="137" spans="2:3" ht="11.25" customHeight="1" hidden="1">
      <c r="B137" t="s">
        <v>196</v>
      </c>
      <c r="C137">
        <v>0.042</v>
      </c>
    </row>
    <row r="138" spans="2:3" ht="15.75" customHeight="1" hidden="1">
      <c r="B138" t="s">
        <v>197</v>
      </c>
      <c r="C138">
        <v>0.045</v>
      </c>
    </row>
    <row r="139" ht="4.5" customHeight="1" hidden="1"/>
    <row r="140" ht="12.75" hidden="1">
      <c r="B140" s="1"/>
    </row>
    <row r="141" spans="2:3" ht="12.75" hidden="1">
      <c r="B141" s="1" t="s">
        <v>214</v>
      </c>
      <c r="C141" s="1">
        <v>1</v>
      </c>
    </row>
    <row r="142" spans="2:3" ht="12.75" hidden="1">
      <c r="B142" t="s">
        <v>200</v>
      </c>
      <c r="C142">
        <v>1.15</v>
      </c>
    </row>
    <row r="143" ht="12.75" hidden="1"/>
    <row r="144" spans="2:3" ht="12.75" hidden="1">
      <c r="B144" t="s">
        <v>206</v>
      </c>
      <c r="C144">
        <v>0.16</v>
      </c>
    </row>
    <row r="145" spans="2:3" ht="12.75" hidden="1">
      <c r="B145" t="s">
        <v>207</v>
      </c>
      <c r="C145">
        <v>0.22</v>
      </c>
    </row>
    <row r="146" spans="2:3" ht="12.75" hidden="1">
      <c r="B146" t="s">
        <v>208</v>
      </c>
      <c r="C146">
        <v>0.18</v>
      </c>
    </row>
    <row r="147" spans="2:3" ht="12.75" hidden="1">
      <c r="B147" t="s">
        <v>201</v>
      </c>
      <c r="C147">
        <v>1.3</v>
      </c>
    </row>
    <row r="148" spans="2:3" ht="12.75" hidden="1">
      <c r="B148" t="s">
        <v>209</v>
      </c>
      <c r="C148">
        <v>2.3</v>
      </c>
    </row>
    <row r="149" spans="2:3" ht="12.75" hidden="1">
      <c r="B149" t="s">
        <v>210</v>
      </c>
      <c r="C149">
        <v>2.8</v>
      </c>
    </row>
    <row r="150" spans="2:3" ht="12.75" hidden="1">
      <c r="B150" t="s">
        <v>211</v>
      </c>
      <c r="C150">
        <v>3.5</v>
      </c>
    </row>
    <row r="151" spans="2:3" ht="12.75" hidden="1">
      <c r="B151" t="s">
        <v>212</v>
      </c>
      <c r="C151">
        <v>2.3</v>
      </c>
    </row>
    <row r="152" ht="12" customHeight="1" hidden="1"/>
  </sheetData>
  <sheetProtection password="C960" sheet="1" objects="1"/>
  <mergeCells count="39">
    <mergeCell ref="B39:F39"/>
    <mergeCell ref="B46:F46"/>
    <mergeCell ref="B72:F72"/>
    <mergeCell ref="B73:F73"/>
    <mergeCell ref="B50:F50"/>
    <mergeCell ref="B51:F51"/>
    <mergeCell ref="B59:C59"/>
    <mergeCell ref="B64:C64"/>
    <mergeCell ref="B57:F57"/>
    <mergeCell ref="B52:D52"/>
    <mergeCell ref="B31:C31"/>
    <mergeCell ref="B34:C34"/>
    <mergeCell ref="B28:C28"/>
    <mergeCell ref="B25:C25"/>
    <mergeCell ref="B3:F3"/>
    <mergeCell ref="B6:C6"/>
    <mergeCell ref="B7:C7"/>
    <mergeCell ref="B21:F21"/>
    <mergeCell ref="B11:C11"/>
    <mergeCell ref="B14:F14"/>
    <mergeCell ref="B17:F17"/>
    <mergeCell ref="B15:C15"/>
    <mergeCell ref="B10:F10"/>
    <mergeCell ref="B22:F22"/>
    <mergeCell ref="A83:F83"/>
    <mergeCell ref="D84:F84"/>
    <mergeCell ref="A81:C82"/>
    <mergeCell ref="A84:C85"/>
    <mergeCell ref="A80:C80"/>
    <mergeCell ref="D80:F80"/>
    <mergeCell ref="A79:F79"/>
    <mergeCell ref="B48:C48"/>
    <mergeCell ref="A78:F78"/>
    <mergeCell ref="B61:C61"/>
    <mergeCell ref="A86:C86"/>
    <mergeCell ref="A87:C87"/>
    <mergeCell ref="D85:E85"/>
    <mergeCell ref="D86:E86"/>
    <mergeCell ref="D87:E87"/>
  </mergeCells>
  <dataValidations count="9">
    <dataValidation allowBlank="1" showErrorMessage="1" sqref="D61:D66 B34:C34 D11 D43:D44 D31:D32 D34:D38 D18 D15:D16 D59 D48 D28:D29 D24:D26 E25 E28 E34"/>
    <dataValidation type="list" allowBlank="1" showInputMessage="1" showErrorMessage="1" prompt="wybierz rodzaj styropianu z listy" sqref="B12:C12">
      <formula1>dach1</formula1>
    </dataValidation>
    <dataValidation type="list" allowBlank="1" showInputMessage="1" showErrorMessage="1" prompt="wybierz rodzaj styropianu z listy" sqref="B61:C61">
      <formula1>fundament</formula1>
    </dataValidation>
    <dataValidation type="list" allowBlank="1" showInputMessage="1" showErrorMessage="1" prompt="wybierz rodzaj budynku" sqref="B15:C15">
      <formula1>budynek</formula1>
    </dataValidation>
    <dataValidation type="list" allowBlank="1" showInputMessage="1" showErrorMessage="1" prompt="wybierz rodzaj gruntu na którym posadowiony jest budynek" sqref="B11:C11">
      <formula1>grunt</formula1>
    </dataValidation>
    <dataValidation type="list" allowBlank="1" showInputMessage="1" showErrorMessage="1" prompt="wybierz rodzaj styropianu z listy" sqref="B31:C31">
      <formula1>podłoga</formula1>
    </dataValidation>
    <dataValidation allowBlank="1" showErrorMessage="1" prompt="wybierz rodzaj styropianu z listy" sqref="B16:C16 B62:C62 B32:C32"/>
    <dataValidation type="list" allowBlank="1" showErrorMessage="1" sqref="B28:C28">
      <formula1>podkład</formula1>
    </dataValidation>
    <dataValidation type="list" allowBlank="1" showInputMessage="1" showErrorMessage="1" promptTitle="materiał posadzki" prompt="UWAGA! Opór cieply cienkich pokryć podłogi możńa pominąć, np. wykładzina PCV." sqref="B25:C25">
      <formula1>posadzka</formula1>
    </dataValidation>
  </dataValidations>
  <printOptions/>
  <pageMargins left="0.4724409448818898" right="0.35433070866141736" top="0.3937007874015748" bottom="0.3937007874015748" header="0.3937007874015748" footer="0.3937007874015748"/>
  <pageSetup horizontalDpi="600" verticalDpi="600" orientation="portrait" paperSize="9" r:id="rId8"/>
  <drawing r:id="rId7"/>
  <legacyDrawing r:id="rId6"/>
  <oleObjects>
    <oleObject progId="Equation.3" shapeId="796950" r:id="rId2"/>
    <oleObject progId="Equation.3" shapeId="796949" r:id="rId3"/>
    <oleObject progId="Equation.3" shapeId="796948" r:id="rId4"/>
    <oleObject progId="Equation.3" shapeId="796947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</dc:creator>
  <cp:keywords/>
  <dc:description/>
  <cp:lastModifiedBy>Ekobud</cp:lastModifiedBy>
  <cp:lastPrinted>2013-12-03T21:40:57Z</cp:lastPrinted>
  <dcterms:created xsi:type="dcterms:W3CDTF">2013-03-17T19:35:05Z</dcterms:created>
  <dcterms:modified xsi:type="dcterms:W3CDTF">2014-05-21T09:17:01Z</dcterms:modified>
  <cp:category/>
  <cp:version/>
  <cp:contentType/>
  <cp:contentStatus/>
</cp:coreProperties>
</file>